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TSERVER3\data\ATshared\Produkte\3D\C5\Kompaktsensoren\Doku\intern\"/>
    </mc:Choice>
  </mc:AlternateContent>
  <bookViews>
    <workbookView xWindow="0" yWindow="0" windowWidth="16380" windowHeight="8196" tabRatio="386"/>
  </bookViews>
  <sheets>
    <sheet name="C5-CS Series" sheetId="1" r:id="rId1"/>
    <sheet name="Standard Deviation Z" sheetId="2" r:id="rId2"/>
  </sheets>
  <calcPr calcId="152511"/>
</workbook>
</file>

<file path=xl/calcChain.xml><?xml version="1.0" encoding="utf-8"?>
<calcChain xmlns="http://schemas.openxmlformats.org/spreadsheetml/2006/main">
  <c r="O14" i="1" l="1"/>
  <c r="N14" i="1"/>
  <c r="L14" i="1"/>
  <c r="K14" i="1"/>
  <c r="J14" i="1"/>
  <c r="Q14" i="1" s="1"/>
  <c r="R14" i="1" s="1"/>
  <c r="H14" i="1"/>
  <c r="S14" i="1" l="1"/>
  <c r="T14" i="1"/>
  <c r="O36" i="1"/>
  <c r="N36" i="1"/>
  <c r="L36" i="1"/>
  <c r="K36" i="1"/>
  <c r="J36" i="1"/>
  <c r="Q36" i="1" s="1"/>
  <c r="R36" i="1" s="1"/>
  <c r="H36" i="1"/>
  <c r="O49" i="1"/>
  <c r="N49" i="1"/>
  <c r="L49" i="1"/>
  <c r="K49" i="1"/>
  <c r="J49" i="1"/>
  <c r="Q49" i="1" s="1"/>
  <c r="R49" i="1" s="1"/>
  <c r="H49" i="1"/>
  <c r="S36" i="1" l="1"/>
  <c r="T36" i="1"/>
  <c r="T49" i="1"/>
  <c r="S49" i="1"/>
  <c r="L27" i="1"/>
  <c r="H27" i="1"/>
  <c r="J27" i="1"/>
  <c r="Q27" i="1" s="1"/>
  <c r="R27" i="1" s="1"/>
  <c r="K27" i="1"/>
  <c r="N27" i="1"/>
  <c r="O27" i="1"/>
  <c r="S27" i="1" l="1"/>
  <c r="T27" i="1"/>
  <c r="O2" i="1"/>
  <c r="O3" i="1"/>
  <c r="O4" i="1"/>
  <c r="O5" i="1"/>
  <c r="O6" i="1"/>
  <c r="O7" i="1"/>
  <c r="O9" i="1"/>
  <c r="O10" i="1"/>
  <c r="O11" i="1"/>
  <c r="O13" i="1"/>
  <c r="O15" i="1"/>
  <c r="O16" i="1"/>
  <c r="O17" i="1"/>
  <c r="O19" i="1"/>
  <c r="O20" i="1"/>
  <c r="O21" i="1"/>
  <c r="O22" i="1"/>
  <c r="O23" i="1"/>
  <c r="O24" i="1"/>
  <c r="O26" i="1"/>
  <c r="O28" i="1"/>
  <c r="O29" i="1"/>
  <c r="O31" i="1"/>
  <c r="O32" i="1"/>
  <c r="O33" i="1"/>
  <c r="O34" i="1"/>
  <c r="O38" i="1"/>
  <c r="O39" i="1"/>
  <c r="O41" i="1"/>
  <c r="O43" i="1"/>
  <c r="O45" i="1"/>
  <c r="O46" i="1"/>
  <c r="O47" i="1"/>
  <c r="O48" i="1"/>
  <c r="N2" i="1"/>
  <c r="N3" i="1"/>
  <c r="N4" i="1"/>
  <c r="N5" i="1"/>
  <c r="N6" i="1"/>
  <c r="N7" i="1"/>
  <c r="N9" i="1"/>
  <c r="N10" i="1"/>
  <c r="N11" i="1"/>
  <c r="N13" i="1"/>
  <c r="N15" i="1"/>
  <c r="N16" i="1"/>
  <c r="N17" i="1"/>
  <c r="N19" i="1"/>
  <c r="N20" i="1"/>
  <c r="N21" i="1"/>
  <c r="N22" i="1"/>
  <c r="N23" i="1"/>
  <c r="N24" i="1"/>
  <c r="N26" i="1"/>
  <c r="N28" i="1"/>
  <c r="N29" i="1"/>
  <c r="N31" i="1"/>
  <c r="N32" i="1"/>
  <c r="N33" i="1"/>
  <c r="N34" i="1"/>
  <c r="N38" i="1"/>
  <c r="N39" i="1"/>
  <c r="N41" i="1"/>
  <c r="N43" i="1"/>
  <c r="N45" i="1"/>
  <c r="N46" i="1"/>
  <c r="N47" i="1"/>
  <c r="N48" i="1"/>
  <c r="L15" i="1"/>
  <c r="T15" i="1" s="1"/>
  <c r="K15" i="1"/>
  <c r="S15" i="1" s="1"/>
  <c r="J15" i="1"/>
  <c r="Q15" i="1" s="1"/>
  <c r="R15" i="1" s="1"/>
  <c r="H15" i="1"/>
  <c r="L46" i="1"/>
  <c r="T46" i="1" s="1"/>
  <c r="K46" i="1"/>
  <c r="J46" i="1"/>
  <c r="Q46" i="1" s="1"/>
  <c r="R46" i="1" s="1"/>
  <c r="H46" i="1"/>
  <c r="L11" i="1"/>
  <c r="L10" i="1"/>
  <c r="T10" i="1" s="1"/>
  <c r="L9" i="1"/>
  <c r="T9" i="1" s="1"/>
  <c r="H11" i="1"/>
  <c r="H10" i="1"/>
  <c r="H9" i="1"/>
  <c r="J9" i="1"/>
  <c r="Q9" i="1" s="1"/>
  <c r="R9" i="1" s="1"/>
  <c r="K9" i="1"/>
  <c r="J10" i="1"/>
  <c r="Q10" i="1" s="1"/>
  <c r="R10" i="1" s="1"/>
  <c r="K10" i="1"/>
  <c r="J11" i="1"/>
  <c r="Q11" i="1" s="1"/>
  <c r="R11" i="1" s="1"/>
  <c r="K11" i="1"/>
  <c r="S11" i="1" s="1"/>
  <c r="L17" i="1"/>
  <c r="L16" i="1"/>
  <c r="T16" i="1" s="1"/>
  <c r="L13" i="1"/>
  <c r="K13" i="1"/>
  <c r="S13" i="1" s="1"/>
  <c r="H17" i="1"/>
  <c r="H16" i="1"/>
  <c r="H13" i="1"/>
  <c r="J13" i="1"/>
  <c r="Q13" i="1" s="1"/>
  <c r="R13" i="1" s="1"/>
  <c r="J16" i="1"/>
  <c r="Q16" i="1" s="1"/>
  <c r="R16" i="1" s="1"/>
  <c r="K16" i="1"/>
  <c r="J17" i="1"/>
  <c r="Q17" i="1" s="1"/>
  <c r="R17" i="1" s="1"/>
  <c r="K17" i="1"/>
  <c r="S17" i="1" s="1"/>
  <c r="L47" i="1"/>
  <c r="T47" i="1" s="1"/>
  <c r="K47" i="1"/>
  <c r="S47" i="1" s="1"/>
  <c r="J47" i="1"/>
  <c r="Q47" i="1" s="1"/>
  <c r="R47" i="1" s="1"/>
  <c r="H47" i="1"/>
  <c r="L48" i="1"/>
  <c r="K48" i="1"/>
  <c r="J48" i="1"/>
  <c r="Q48" i="1" s="1"/>
  <c r="R48" i="1" s="1"/>
  <c r="H48" i="1"/>
  <c r="L45" i="1"/>
  <c r="K45" i="1"/>
  <c r="S45" i="1" s="1"/>
  <c r="J45" i="1"/>
  <c r="Q45" i="1" s="1"/>
  <c r="R45" i="1" s="1"/>
  <c r="H45" i="1"/>
  <c r="L43" i="1"/>
  <c r="K43" i="1"/>
  <c r="J43" i="1"/>
  <c r="Q43" i="1" s="1"/>
  <c r="R43" i="1" s="1"/>
  <c r="H43" i="1"/>
  <c r="L20" i="1"/>
  <c r="H20" i="1"/>
  <c r="J20" i="1"/>
  <c r="Q20" i="1" s="1"/>
  <c r="R20" i="1" s="1"/>
  <c r="K20" i="1"/>
  <c r="L39" i="1"/>
  <c r="T39" i="1" s="1"/>
  <c r="L38" i="1"/>
  <c r="L41" i="1"/>
  <c r="L31" i="1"/>
  <c r="T31" i="1" s="1"/>
  <c r="L33" i="1"/>
  <c r="T33" i="1" s="1"/>
  <c r="L32" i="1"/>
  <c r="L34" i="1"/>
  <c r="L26" i="1"/>
  <c r="T26" i="1" s="1"/>
  <c r="L28" i="1"/>
  <c r="L29" i="1"/>
  <c r="L19" i="1"/>
  <c r="L22" i="1"/>
  <c r="L24" i="1"/>
  <c r="T24" i="1" s="1"/>
  <c r="L21" i="1"/>
  <c r="L23" i="1"/>
  <c r="L2" i="1"/>
  <c r="L3" i="1"/>
  <c r="L4" i="1"/>
  <c r="T4" i="1" s="1"/>
  <c r="L5" i="1"/>
  <c r="T5" i="1" s="1"/>
  <c r="L6" i="1"/>
  <c r="L7" i="1"/>
  <c r="K39" i="1"/>
  <c r="S39" i="1" s="1"/>
  <c r="K38" i="1"/>
  <c r="K41" i="1"/>
  <c r="K31" i="1"/>
  <c r="S31" i="1" s="1"/>
  <c r="K33" i="1"/>
  <c r="S33" i="1" s="1"/>
  <c r="K32" i="1"/>
  <c r="K34" i="1"/>
  <c r="S34" i="1" s="1"/>
  <c r="K26" i="1"/>
  <c r="K28" i="1"/>
  <c r="K29" i="1"/>
  <c r="S29" i="1" s="1"/>
  <c r="K19" i="1"/>
  <c r="S19" i="1" s="1"/>
  <c r="K22" i="1"/>
  <c r="S22" i="1" s="1"/>
  <c r="K24" i="1"/>
  <c r="S24" i="1" s="1"/>
  <c r="K21" i="1"/>
  <c r="K23" i="1"/>
  <c r="S23" i="1" s="1"/>
  <c r="K2" i="1"/>
  <c r="K3" i="1"/>
  <c r="S3" i="1" s="1"/>
  <c r="K4" i="1"/>
  <c r="K5" i="1"/>
  <c r="K6" i="1"/>
  <c r="K7" i="1"/>
  <c r="S7" i="1" s="1"/>
  <c r="H7" i="1"/>
  <c r="J7" i="1"/>
  <c r="Q7" i="1" s="1"/>
  <c r="R7" i="1" s="1"/>
  <c r="H6" i="1"/>
  <c r="J6" i="1"/>
  <c r="Q6" i="1" s="1"/>
  <c r="R6" i="1" s="1"/>
  <c r="H5" i="1"/>
  <c r="J5" i="1"/>
  <c r="Q5" i="1" s="1"/>
  <c r="R5" i="1" s="1"/>
  <c r="H4" i="1"/>
  <c r="J4" i="1"/>
  <c r="Q4" i="1" s="1"/>
  <c r="R4" i="1" s="1"/>
  <c r="H3" i="1"/>
  <c r="J3" i="1"/>
  <c r="Q3" i="1" s="1"/>
  <c r="R3" i="1" s="1"/>
  <c r="H2" i="1"/>
  <c r="J2" i="1"/>
  <c r="Q2" i="1" s="1"/>
  <c r="R2" i="1" s="1"/>
  <c r="H23" i="1"/>
  <c r="J23" i="1"/>
  <c r="Q23" i="1" s="1"/>
  <c r="R23" i="1" s="1"/>
  <c r="H21" i="1"/>
  <c r="J21" i="1"/>
  <c r="Q21" i="1" s="1"/>
  <c r="R21" i="1" s="1"/>
  <c r="H24" i="1"/>
  <c r="J24" i="1"/>
  <c r="Q24" i="1" s="1"/>
  <c r="R24" i="1" s="1"/>
  <c r="H22" i="1"/>
  <c r="J22" i="1"/>
  <c r="Q22" i="1" s="1"/>
  <c r="R22" i="1" s="1"/>
  <c r="H19" i="1"/>
  <c r="J19" i="1"/>
  <c r="Q19" i="1" s="1"/>
  <c r="R19" i="1" s="1"/>
  <c r="H29" i="1"/>
  <c r="J29" i="1"/>
  <c r="Q29" i="1" s="1"/>
  <c r="R29" i="1" s="1"/>
  <c r="H28" i="1"/>
  <c r="J28" i="1"/>
  <c r="Q28" i="1" s="1"/>
  <c r="R28" i="1" s="1"/>
  <c r="H26" i="1"/>
  <c r="J26" i="1"/>
  <c r="Q26" i="1" s="1"/>
  <c r="R26" i="1" s="1"/>
  <c r="H34" i="1"/>
  <c r="J34" i="1"/>
  <c r="Q34" i="1" s="1"/>
  <c r="R34" i="1" s="1"/>
  <c r="H32" i="1"/>
  <c r="J32" i="1"/>
  <c r="Q32" i="1" s="1"/>
  <c r="R32" i="1" s="1"/>
  <c r="H33" i="1"/>
  <c r="J33" i="1"/>
  <c r="Q33" i="1" s="1"/>
  <c r="R33" i="1" s="1"/>
  <c r="H31" i="1"/>
  <c r="J31" i="1"/>
  <c r="Q31" i="1" s="1"/>
  <c r="R31" i="1" s="1"/>
  <c r="H41" i="1"/>
  <c r="J41" i="1"/>
  <c r="Q41" i="1" s="1"/>
  <c r="R41" i="1" s="1"/>
  <c r="H38" i="1"/>
  <c r="J38" i="1"/>
  <c r="Q38" i="1" s="1"/>
  <c r="R38" i="1" s="1"/>
  <c r="H39" i="1"/>
  <c r="J39" i="1"/>
  <c r="Q39" i="1" s="1"/>
  <c r="R39" i="1" s="1"/>
  <c r="S46" i="1" l="1"/>
  <c r="T7" i="1"/>
  <c r="T3" i="1"/>
  <c r="S5" i="1"/>
  <c r="T6" i="1"/>
  <c r="T2" i="1"/>
  <c r="T22" i="1"/>
  <c r="S20" i="1"/>
  <c r="S9" i="1"/>
  <c r="S4" i="1"/>
  <c r="S21" i="1"/>
  <c r="S32" i="1"/>
  <c r="T23" i="1"/>
  <c r="T19" i="1"/>
  <c r="T34" i="1"/>
  <c r="T41" i="1"/>
  <c r="S6" i="1"/>
  <c r="S2" i="1"/>
  <c r="S38" i="1"/>
  <c r="T13" i="1"/>
  <c r="T29" i="1"/>
  <c r="S43" i="1"/>
  <c r="S48" i="1"/>
  <c r="S28" i="1"/>
  <c r="T21" i="1"/>
  <c r="T32" i="1"/>
  <c r="T45" i="1"/>
  <c r="T38" i="1"/>
  <c r="S26" i="1"/>
  <c r="S41" i="1"/>
  <c r="T17" i="1"/>
  <c r="T11" i="1"/>
  <c r="T28" i="1"/>
  <c r="T20" i="1"/>
  <c r="T43" i="1"/>
  <c r="T48" i="1"/>
  <c r="S16" i="1"/>
  <c r="S10" i="1"/>
</calcChain>
</file>

<file path=xl/sharedStrings.xml><?xml version="1.0" encoding="utf-8"?>
<sst xmlns="http://schemas.openxmlformats.org/spreadsheetml/2006/main" count="553" uniqueCount="143">
  <si>
    <t>Z-Range (mm)</t>
  </si>
  <si>
    <t>C5-2040CS23-100</t>
  </si>
  <si>
    <t>202 202 010</t>
  </si>
  <si>
    <t>3R</t>
  </si>
  <si>
    <t>C5-1600CS23-78</t>
  </si>
  <si>
    <t>202 202 011</t>
  </si>
  <si>
    <t>C5-2040CS23-63</t>
  </si>
  <si>
    <t>202 202 012</t>
  </si>
  <si>
    <t>C5-1600CS23-49</t>
  </si>
  <si>
    <t>202 202 013</t>
  </si>
  <si>
    <t>C5-2040CS23-38</t>
  </si>
  <si>
    <t>202 202 014</t>
  </si>
  <si>
    <t>C5-1600CS23-30</t>
  </si>
  <si>
    <t>202 202 015</t>
  </si>
  <si>
    <t>C5-2040CS30-330</t>
  </si>
  <si>
    <t>202 202 040</t>
  </si>
  <si>
    <t>C5-1600CS30-260</t>
  </si>
  <si>
    <t>202 202 041</t>
  </si>
  <si>
    <t>C5-4090CS30-495</t>
  </si>
  <si>
    <t>202 202 046</t>
  </si>
  <si>
    <t>C5-4090CS30-288</t>
  </si>
  <si>
    <t>202 202 048</t>
  </si>
  <si>
    <t>C5-4090CS30-182</t>
  </si>
  <si>
    <t>202 202 050</t>
  </si>
  <si>
    <t>C5-2040CS19-640</t>
  </si>
  <si>
    <t>202 202 042</t>
  </si>
  <si>
    <t>C5-1600CS19-500</t>
  </si>
  <si>
    <t>202 202 043</t>
  </si>
  <si>
    <t>C5-4090CS19-302</t>
  </si>
  <si>
    <t>202 202 052</t>
  </si>
  <si>
    <t>C5-2040CS18-1015</t>
  </si>
  <si>
    <t>202 202 044</t>
  </si>
  <si>
    <t>C5-1600CS18-795</t>
  </si>
  <si>
    <t>202 202 045</t>
  </si>
  <si>
    <t>C5-4090CS18-842</t>
  </si>
  <si>
    <t>202 202 056</t>
  </si>
  <si>
    <t>C5-4090CS18-490</t>
  </si>
  <si>
    <t>202 202 054</t>
  </si>
  <si>
    <t>C5-2040CS30-12</t>
  </si>
  <si>
    <t>202 202 062</t>
  </si>
  <si>
    <t>C5-4090CS39-82</t>
  </si>
  <si>
    <t>202 202 060</t>
  </si>
  <si>
    <t>C5-4090CS39-145</t>
  </si>
  <si>
    <t>202 202 063</t>
  </si>
  <si>
    <t>Nominal Working Distance (mm)</t>
  </si>
  <si>
    <t>Stand Off (mm)</t>
  </si>
  <si>
    <t>Number Pixels / Profile</t>
  </si>
  <si>
    <t>Scheimpflug Angle (°)</t>
  </si>
  <si>
    <t>Default Laser Wavelength (nm)</t>
  </si>
  <si>
    <t>Default Laser Power (mW)</t>
  </si>
  <si>
    <t>Default Laser Safety Class</t>
  </si>
  <si>
    <t>2M, 3B</t>
  </si>
  <si>
    <t>Max Profile Speed (Hz)</t>
  </si>
  <si>
    <t>Weight (kg)</t>
  </si>
  <si>
    <t>Model Name</t>
  </si>
  <si>
    <t>AT Part Number</t>
  </si>
  <si>
    <t>C5-1280CS30-248</t>
  </si>
  <si>
    <t>202 202 065</t>
  </si>
  <si>
    <t>202 202 066</t>
  </si>
  <si>
    <t>2M</t>
  </si>
  <si>
    <t>C5-2040CS18-38-2X</t>
  </si>
  <si>
    <t>C5-1280CS35-7</t>
  </si>
  <si>
    <t>C5-1280CS25-20</t>
  </si>
  <si>
    <t>C5-1280CS21-40</t>
  </si>
  <si>
    <t>202 202 601</t>
  </si>
  <si>
    <t>202 202 602</t>
  </si>
  <si>
    <t>202 202 603</t>
  </si>
  <si>
    <t>C5-1600CS14-125</t>
  </si>
  <si>
    <t>C5-2040CS14-160</t>
  </si>
  <si>
    <t>202 202 075</t>
  </si>
  <si>
    <t>202 202 073</t>
  </si>
  <si>
    <t>C5-1280CS14-76</t>
  </si>
  <si>
    <t>202 202 074</t>
  </si>
  <si>
    <t>C5-1280CS23-29</t>
  </si>
  <si>
    <t>C5-1280CS23-47</t>
  </si>
  <si>
    <t>C5-1280CS23-75</t>
  </si>
  <si>
    <t>202 202 064</t>
  </si>
  <si>
    <t>202 202 067</t>
  </si>
  <si>
    <t>202 202 068</t>
  </si>
  <si>
    <t>316.0 x 145.0 x 64.0</t>
  </si>
  <si>
    <t>250.0 x 125.0 x 64.0</t>
  </si>
  <si>
    <t>137.1 x 90.1 x 43.0</t>
  </si>
  <si>
    <t>Housing Dimensions (L x H x W, mm)</t>
  </si>
  <si>
    <t>118.2 x 118.0 x 43.0</t>
  </si>
  <si>
    <t>110.0 x 85.0 x 43.0</t>
  </si>
  <si>
    <t>156.0 x 192.0 x 52.0</t>
  </si>
  <si>
    <t>C5-1280CS35-12</t>
  </si>
  <si>
    <t>202 202 604</t>
  </si>
  <si>
    <t>YES</t>
  </si>
  <si>
    <t>NO (requires laser option)</t>
  </si>
  <si>
    <t>-</t>
  </si>
  <si>
    <t>Optional Laser Wavelength (nm)</t>
  </si>
  <si>
    <t>Optional Laser Power Class 3R, 3B (mW)</t>
  </si>
  <si>
    <t>2M, 3R, 3B</t>
  </si>
  <si>
    <t>C5-1280CS14-120</t>
  </si>
  <si>
    <t>202 202 076</t>
  </si>
  <si>
    <t>Nominal Triangulation Angle (°)</t>
  </si>
  <si>
    <t>Triangulation Angle Near Field (°)</t>
  </si>
  <si>
    <t>Triangulation Angle Far Field (°)</t>
  </si>
  <si>
    <t>Nominal X-FOV (mm)</t>
  </si>
  <si>
    <t>X-FOV Near Field (mm)</t>
  </si>
  <si>
    <t>X-FOV Far Field (mm)</t>
  </si>
  <si>
    <t>Nominal Resolution X (mm)</t>
  </si>
  <si>
    <t>Resolution X Near Field (mm)</t>
  </si>
  <si>
    <t>Resolution X Far Field (mm)</t>
  </si>
  <si>
    <t>Nominal Resolution Z without Subpixeling  (mm)</t>
  </si>
  <si>
    <t>Nominal Resolution Z with 6 Subpixels (µm)</t>
  </si>
  <si>
    <t>Resolution Z with 6 Subpixels Near Field (µm)</t>
  </si>
  <si>
    <t>Resolution Z with 6 Subpixels Far Field (µm)</t>
  </si>
  <si>
    <t>Default Laser included in the 3D sensor price</t>
  </si>
  <si>
    <t>25mW, 75mW</t>
  </si>
  <si>
    <t>Model Type</t>
  </si>
  <si>
    <t>Optional Laser Safety Class</t>
  </si>
  <si>
    <t>Model 1</t>
  </si>
  <si>
    <t>Model 2</t>
  </si>
  <si>
    <t>Model 3</t>
  </si>
  <si>
    <t>Model 4</t>
  </si>
  <si>
    <t>Model 5</t>
  </si>
  <si>
    <t>Model 6</t>
  </si>
  <si>
    <t>C5-1280CS19-480</t>
  </si>
  <si>
    <t>202 202 069</t>
  </si>
  <si>
    <t>C5-2040CS21-53</t>
  </si>
  <si>
    <t>202 202 605</t>
  </si>
  <si>
    <t>C5-2040CS15-1200</t>
  </si>
  <si>
    <t>202 202 077</t>
  </si>
  <si>
    <t>C5-2040CS14-100</t>
  </si>
  <si>
    <t>202 202 078</t>
  </si>
  <si>
    <t>25mW, 130mW, 160mW</t>
  </si>
  <si>
    <t>130mW, 160mW</t>
  </si>
  <si>
    <t>3R. 3B</t>
  </si>
  <si>
    <t>3R, 3B</t>
  </si>
  <si>
    <t>Default Laser Configuration (INCLUDED IN PRICE)</t>
  </si>
  <si>
    <t>#202 204 100, 405nm 25mW Class 3R</t>
  </si>
  <si>
    <t>#202 204 110, 660nm 130mW Class 3R or 3B</t>
  </si>
  <si>
    <t>#202 204 108, 405nm 160mW Class 3B</t>
  </si>
  <si>
    <t>#202 204 107, 405nm 160mW Class 3B thin line</t>
  </si>
  <si>
    <t>#202 204 104, 450nm 75mW Class 3B</t>
  </si>
  <si>
    <t>#202 204 105, 660nm Class 2M</t>
  </si>
  <si>
    <t>#202 204 106, 405nm Class 2M</t>
  </si>
  <si>
    <t>Comment</t>
  </si>
  <si>
    <t xml:space="preserve">Available only with blue laser </t>
  </si>
  <si>
    <t>No laser options available for this model!</t>
  </si>
  <si>
    <r>
      <t>Standard Deviation Z along Profile at Nominal Workimg Distance (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</si>
</sst>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 applyFill="1" applyAlignment="1"/>
    <xf numFmtId="0" fontId="0" fillId="0" borderId="0" xfId="0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1" xfId="2" applyFont="1" applyFill="1" applyBorder="1" applyAlignment="1">
      <alignment horizontal="left"/>
    </xf>
    <xf numFmtId="0" fontId="0" fillId="0" borderId="1" xfId="2" applyFont="1" applyFill="1" applyBorder="1" applyAlignment="1">
      <alignment horizontal="center"/>
    </xf>
    <xf numFmtId="0" fontId="4" fillId="0" borderId="1" xfId="2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1" fillId="0" borderId="1" xfId="2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/>
    <xf numFmtId="1" fontId="0" fillId="0" borderId="1" xfId="0" applyNumberFormat="1" applyFill="1" applyBorder="1" applyAlignment="1"/>
    <xf numFmtId="0" fontId="1" fillId="0" borderId="1" xfId="2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/>
    <xf numFmtId="0" fontId="5" fillId="0" borderId="1" xfId="2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0" fillId="0" borderId="0" xfId="0" applyNumberFormat="1" applyFill="1" applyAlignment="1"/>
    <xf numFmtId="1" fontId="0" fillId="0" borderId="0" xfId="0" applyNumberFormat="1" applyFill="1" applyAlignment="1"/>
    <xf numFmtId="0" fontId="8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wrapText="1"/>
    </xf>
    <xf numFmtId="1" fontId="1" fillId="0" borderId="1" xfId="2" applyNumberFormat="1" applyFont="1" applyFill="1" applyBorder="1" applyAlignment="1">
      <alignment horizontal="center"/>
    </xf>
    <xf numFmtId="1" fontId="0" fillId="0" borderId="1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1" fillId="0" borderId="2" xfId="2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3">
    <cellStyle name="Excel_BuiltIn_Gut" xfId="1"/>
    <cellStyle name="Standard" xfId="0" builtinId="0"/>
    <cellStyle name="Standard 2" xfId="2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1:AE49" totalsRowShown="0" headerRowDxfId="47" dataDxfId="46">
  <autoFilter ref="A1:AE49"/>
  <tableColumns count="31">
    <tableColumn id="1" name="Model Name" dataDxfId="45" dataCellStyle="Standard 2"/>
    <tableColumn id="2" name="AT Part Number" dataDxfId="44" dataCellStyle="Standard 2"/>
    <tableColumn id="3" name="Nominal Working Distance (mm)" dataDxfId="43"/>
    <tableColumn id="4" name="Nominal X-FOV (mm)" dataDxfId="42" dataCellStyle="Standard 2"/>
    <tableColumn id="5" name="X-FOV Near Field (mm)" dataDxfId="41"/>
    <tableColumn id="6" name="X-FOV Far Field (mm)" dataDxfId="40"/>
    <tableColumn id="7" name="Z-Range (mm)" dataDxfId="39"/>
    <tableColumn id="8" name="Stand Off (mm)" dataDxfId="38"/>
    <tableColumn id="9" name="Number Pixels / Profile" dataDxfId="37"/>
    <tableColumn id="10" name="Nominal Resolution X (mm)" dataDxfId="36">
      <calculatedColumnFormula>ROUND(D2/I2,3)</calculatedColumnFormula>
    </tableColumn>
    <tableColumn id="21" name="Resolution X Near Field (mm)" dataDxfId="35">
      <calculatedColumnFormula>E2/I2</calculatedColumnFormula>
    </tableColumn>
    <tableColumn id="24" name="Resolution X Far Field (mm)" dataDxfId="34"/>
    <tableColumn id="11" name="Nominal Triangulation Angle (°)" dataDxfId="33"/>
    <tableColumn id="30" name="Triangulation Angle Near Field (°)" dataDxfId="32">
      <calculatedColumnFormula>ATAN((C2*TAN(M2*PI()/180)/(C2-0.5*G2)))*180/PI()</calculatedColumnFormula>
    </tableColumn>
    <tableColumn id="29" name="Triangulation Angle Far Field (°)" dataDxfId="31">
      <calculatedColumnFormula>ATAN((C2*TAN(M2*PI()/180)/(C2+0.5*G2)))*180/PI()</calculatedColumnFormula>
    </tableColumn>
    <tableColumn id="12" name="Scheimpflug Angle (°)" dataDxfId="30"/>
    <tableColumn id="13" name="Nominal Resolution Z without Subpixeling  (mm)" dataDxfId="29">
      <calculatedColumnFormula>J2/SIN(M2*PI()/180)*COS(P2*PI()/180)</calculatedColumnFormula>
    </tableColumn>
    <tableColumn id="14" name="Nominal Resolution Z with 6 Subpixels (µm)" dataDxfId="28">
      <calculatedColumnFormula>Q2/64*1000</calculatedColumnFormula>
    </tableColumn>
    <tableColumn id="17" name="Resolution Z with 6 Subpixels Near Field (µm)" dataDxfId="27">
      <calculatedColumnFormula>K2/SIN(N2*PI()/180)/64*1000*COS(P2*PI()/180)</calculatedColumnFormula>
    </tableColumn>
    <tableColumn id="31" name="Resolution Z with 6 Subpixels Far Field (µm)" dataDxfId="26"/>
    <tableColumn id="15" name="Max Profile Speed (Hz)" dataDxfId="25"/>
    <tableColumn id="22" name="Default Laser Wavelength (nm)" dataDxfId="24"/>
    <tableColumn id="23" name="Default Laser Power (mW)" dataDxfId="23"/>
    <tableColumn id="34" name="Default Laser Safety Class" dataDxfId="22"/>
    <tableColumn id="26" name="Default Laser included in the 3D sensor price" dataDxfId="21"/>
    <tableColumn id="27" name="Optional Laser Wavelength (nm)" dataDxfId="20"/>
    <tableColumn id="28" name="Optional Laser Power Class 3R, 3B (mW)" dataDxfId="19"/>
    <tableColumn id="19" name="Optional Laser Safety Class" dataDxfId="18"/>
    <tableColumn id="25" name="Housing Dimensions (L x H x W, mm)" dataDxfId="17"/>
    <tableColumn id="16" name="Model Type" dataDxfId="16"/>
    <tableColumn id="20" name="Weight (kg)" dataDxfId="15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elle227" displayName="Tabelle227" ref="A2:M50" totalsRowShown="0" headerRowDxfId="14" dataDxfId="13">
  <autoFilter ref="A2:M50"/>
  <tableColumns count="13">
    <tableColumn id="1" name="Model Name" dataDxfId="12" dataCellStyle="Standard 2"/>
    <tableColumn id="2" name="AT Part Number" dataDxfId="11" dataCellStyle="Standard 2"/>
    <tableColumn id="3" name="Nominal Working Distance (mm)" dataDxfId="10"/>
    <tableColumn id="4" name="Nominal X-FOV (mm)" dataDxfId="9" dataCellStyle="Standard 2"/>
    <tableColumn id="25" name="Default Laser Configuration (INCLUDED IN PRICE)" dataDxfId="8" dataCellStyle="Standard 2"/>
    <tableColumn id="18" name="#202 204 100, 405nm 25mW Class 3R" dataDxfId="7"/>
    <tableColumn id="30" name="#202 204 110, 660nm 130mW Class 3R or 3B" dataDxfId="6"/>
    <tableColumn id="35" name="#202 204 108, 405nm 160mW Class 3B" dataDxfId="5"/>
    <tableColumn id="34" name="#202 204 107, 405nm 160mW Class 3B thin line" dataDxfId="4"/>
    <tableColumn id="38" name="#202 204 104, 450nm 75mW Class 3B" dataDxfId="3"/>
    <tableColumn id="32" name="#202 204 105, 660nm Class 2M" dataDxfId="2"/>
    <tableColumn id="33" name="#202 204 106, 405nm Class 2M" dataDxfId="1"/>
    <tableColumn id="26" name="Comment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AE49"/>
  <sheetViews>
    <sheetView tabSelected="1" zoomScale="90" zoomScaleNormal="90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D19" sqref="D19"/>
    </sheetView>
  </sheetViews>
  <sheetFormatPr baseColWidth="10" defaultColWidth="11.44140625" defaultRowHeight="13.2" x14ac:dyDescent="0.25"/>
  <cols>
    <col min="1" max="1" width="19.33203125" style="1" bestFit="1" customWidth="1"/>
    <col min="2" max="2" width="15.44140625" style="1" bestFit="1" customWidth="1"/>
    <col min="3" max="3" width="30.5546875" style="1" bestFit="1" customWidth="1"/>
    <col min="4" max="4" width="20.109375" style="1" bestFit="1" customWidth="1"/>
    <col min="5" max="5" width="22.109375" style="5" bestFit="1" customWidth="1"/>
    <col min="6" max="6" width="20.6640625" style="5" bestFit="1" customWidth="1"/>
    <col min="7" max="7" width="13.88671875" style="1" bestFit="1" customWidth="1"/>
    <col min="8" max="8" width="14.6640625" style="1" bestFit="1" customWidth="1"/>
    <col min="9" max="9" width="22.33203125" style="1" bestFit="1" customWidth="1"/>
    <col min="10" max="10" width="26" style="1" bestFit="1" customWidth="1"/>
    <col min="11" max="11" width="28" style="1" bestFit="1" customWidth="1"/>
    <col min="12" max="12" width="26.6640625" style="1" bestFit="1" customWidth="1"/>
    <col min="13" max="13" width="30" style="1" bestFit="1" customWidth="1"/>
    <col min="14" max="14" width="32" style="1" bestFit="1" customWidth="1"/>
    <col min="15" max="15" width="30.5546875" style="1" bestFit="1" customWidth="1"/>
    <col min="16" max="16" width="20.88671875" style="5" bestFit="1" customWidth="1"/>
    <col min="17" max="17" width="45.6640625" style="5" bestFit="1" customWidth="1"/>
    <col min="18" max="18" width="41" style="1" bestFit="1" customWidth="1"/>
    <col min="19" max="19" width="43" style="1" bestFit="1" customWidth="1"/>
    <col min="20" max="20" width="41.5546875" style="1" bestFit="1" customWidth="1"/>
    <col min="21" max="21" width="22.109375" style="1" bestFit="1" customWidth="1"/>
    <col min="22" max="22" width="29.44140625" style="1" bestFit="1" customWidth="1"/>
    <col min="23" max="23" width="25.33203125" style="1" bestFit="1" customWidth="1"/>
    <col min="24" max="24" width="25.33203125" style="1" customWidth="1"/>
    <col min="25" max="25" width="42.44140625" style="1" bestFit="1" customWidth="1"/>
    <col min="26" max="26" width="30.6640625" style="1" bestFit="1" customWidth="1"/>
    <col min="27" max="27" width="38.44140625" style="1" bestFit="1" customWidth="1"/>
    <col min="28" max="28" width="26.33203125" style="1" bestFit="1" customWidth="1"/>
    <col min="29" max="29" width="35" style="1" bestFit="1" customWidth="1"/>
    <col min="30" max="30" width="11.5546875" style="1" bestFit="1" customWidth="1"/>
    <col min="31" max="31" width="11.44140625" style="1" bestFit="1" customWidth="1"/>
    <col min="32" max="16384" width="11.44140625" style="1"/>
  </cols>
  <sheetData>
    <row r="1" spans="1:31" s="3" customFormat="1" x14ac:dyDescent="0.25">
      <c r="A1" s="6" t="s">
        <v>54</v>
      </c>
      <c r="B1" s="4" t="s">
        <v>55</v>
      </c>
      <c r="C1" s="4" t="s">
        <v>44</v>
      </c>
      <c r="D1" s="3" t="s">
        <v>99</v>
      </c>
      <c r="E1" s="3" t="s">
        <v>100</v>
      </c>
      <c r="F1" s="3" t="s">
        <v>101</v>
      </c>
      <c r="G1" s="3" t="s">
        <v>0</v>
      </c>
      <c r="H1" s="3" t="s">
        <v>45</v>
      </c>
      <c r="I1" s="3" t="s">
        <v>46</v>
      </c>
      <c r="J1" s="3" t="s">
        <v>102</v>
      </c>
      <c r="K1" s="3" t="s">
        <v>103</v>
      </c>
      <c r="L1" s="3" t="s">
        <v>104</v>
      </c>
      <c r="M1" s="3" t="s">
        <v>96</v>
      </c>
      <c r="N1" s="3" t="s">
        <v>97</v>
      </c>
      <c r="O1" s="3" t="s">
        <v>98</v>
      </c>
      <c r="P1" s="3" t="s">
        <v>47</v>
      </c>
      <c r="Q1" s="3" t="s">
        <v>105</v>
      </c>
      <c r="R1" s="3" t="s">
        <v>106</v>
      </c>
      <c r="S1" s="3" t="s">
        <v>107</v>
      </c>
      <c r="T1" s="3" t="s">
        <v>108</v>
      </c>
      <c r="U1" s="3" t="s">
        <v>52</v>
      </c>
      <c r="V1" s="3" t="s">
        <v>48</v>
      </c>
      <c r="W1" s="3" t="s">
        <v>49</v>
      </c>
      <c r="X1" s="3" t="s">
        <v>50</v>
      </c>
      <c r="Y1" s="3" t="s">
        <v>109</v>
      </c>
      <c r="Z1" s="3" t="s">
        <v>91</v>
      </c>
      <c r="AA1" s="3" t="s">
        <v>92</v>
      </c>
      <c r="AB1" s="3" t="s">
        <v>112</v>
      </c>
      <c r="AC1" s="3" t="s">
        <v>82</v>
      </c>
      <c r="AD1" s="3" t="s">
        <v>111</v>
      </c>
      <c r="AE1" s="3" t="s">
        <v>53</v>
      </c>
    </row>
    <row r="2" spans="1:31" x14ac:dyDescent="0.25">
      <c r="A2" s="7" t="s">
        <v>12</v>
      </c>
      <c r="B2" s="8" t="s">
        <v>13</v>
      </c>
      <c r="C2" s="8">
        <v>106</v>
      </c>
      <c r="D2" s="9">
        <v>30</v>
      </c>
      <c r="E2" s="9">
        <v>26</v>
      </c>
      <c r="F2" s="9">
        <v>34</v>
      </c>
      <c r="G2" s="10">
        <v>40</v>
      </c>
      <c r="H2" s="10">
        <f t="shared" ref="H2:H17" si="0">C2-G2/2</f>
        <v>86</v>
      </c>
      <c r="I2" s="10">
        <v>1600</v>
      </c>
      <c r="J2" s="11">
        <f t="shared" ref="J2:J7" si="1">ROUND(D2/I2,3)</f>
        <v>1.9E-2</v>
      </c>
      <c r="K2" s="11">
        <f t="shared" ref="K2:K7" si="2">E2/I2</f>
        <v>1.6250000000000001E-2</v>
      </c>
      <c r="L2" s="11">
        <f t="shared" ref="L2:L17" si="3">F2/I2</f>
        <v>2.1250000000000002E-2</v>
      </c>
      <c r="M2" s="10">
        <v>23</v>
      </c>
      <c r="N2" s="27">
        <f t="shared" ref="N2:N29" si="4">ATAN((C2*TAN(M2*PI()/180)/(C2-0.5*G2)))*180/PI()</f>
        <v>27.618109610923987</v>
      </c>
      <c r="O2" s="27">
        <f t="shared" ref="O2:O29" si="5">ATAN((C2*TAN(M2*PI()/180)/(C2+0.5*G2)))*180/PI()</f>
        <v>19.651537588416868</v>
      </c>
      <c r="P2" s="10">
        <v>30</v>
      </c>
      <c r="Q2" s="11">
        <f t="shared" ref="Q2:Q7" si="6">J2/SIN(M2*PI()/180)*COS(P2*PI()/180)</f>
        <v>4.2112034266438128E-2</v>
      </c>
      <c r="R2" s="12">
        <f t="shared" ref="R2:R7" si="7">Q2/64*1000</f>
        <v>0.65800053541309578</v>
      </c>
      <c r="S2" s="12">
        <f t="shared" ref="S2:S29" si="8">K2/SIN(N2*PI()/180)/64*1000*COS(P2*PI()/180)</f>
        <v>0.47433259586965187</v>
      </c>
      <c r="T2" s="12">
        <f>L2/SIN(O2*PI()/180)/64*1000*COS(P2*PI()/180)</f>
        <v>0.85503571339477047</v>
      </c>
      <c r="U2" s="13">
        <v>25000</v>
      </c>
      <c r="V2" s="13">
        <v>660</v>
      </c>
      <c r="W2" s="13">
        <v>20</v>
      </c>
      <c r="X2" s="13" t="s">
        <v>3</v>
      </c>
      <c r="Y2" s="30" t="s">
        <v>88</v>
      </c>
      <c r="Z2" s="13">
        <v>405</v>
      </c>
      <c r="AA2" s="13" t="s">
        <v>127</v>
      </c>
      <c r="AB2" s="13" t="s">
        <v>51</v>
      </c>
      <c r="AC2" s="13" t="s">
        <v>81</v>
      </c>
      <c r="AD2" s="13" t="s">
        <v>113</v>
      </c>
      <c r="AE2" s="12">
        <v>0.65</v>
      </c>
    </row>
    <row r="3" spans="1:31" x14ac:dyDescent="0.25">
      <c r="A3" s="7" t="s">
        <v>10</v>
      </c>
      <c r="B3" s="8" t="s">
        <v>11</v>
      </c>
      <c r="C3" s="8">
        <v>106</v>
      </c>
      <c r="D3" s="9">
        <v>38</v>
      </c>
      <c r="E3" s="9">
        <v>33</v>
      </c>
      <c r="F3" s="9">
        <v>44</v>
      </c>
      <c r="G3" s="10">
        <v>40</v>
      </c>
      <c r="H3" s="10">
        <f t="shared" si="0"/>
        <v>86</v>
      </c>
      <c r="I3" s="10">
        <v>2048</v>
      </c>
      <c r="J3" s="11">
        <f t="shared" si="1"/>
        <v>1.9E-2</v>
      </c>
      <c r="K3" s="11">
        <f t="shared" si="2"/>
        <v>1.611328125E-2</v>
      </c>
      <c r="L3" s="11">
        <f t="shared" si="3"/>
        <v>2.1484375E-2</v>
      </c>
      <c r="M3" s="10">
        <v>23</v>
      </c>
      <c r="N3" s="27">
        <f t="shared" si="4"/>
        <v>27.618109610923987</v>
      </c>
      <c r="O3" s="27">
        <f t="shared" si="5"/>
        <v>19.651537588416868</v>
      </c>
      <c r="P3" s="10">
        <v>30</v>
      </c>
      <c r="Q3" s="11">
        <f t="shared" si="6"/>
        <v>4.2112034266438128E-2</v>
      </c>
      <c r="R3" s="12">
        <f t="shared" si="7"/>
        <v>0.65800053541309578</v>
      </c>
      <c r="S3" s="12">
        <f t="shared" si="8"/>
        <v>0.47034181681786397</v>
      </c>
      <c r="T3" s="12">
        <f t="shared" ref="T3:T7" si="9">L3/SIN(O3*PI()/180)/64*1000*COS(P3*PI()/180)</f>
        <v>0.86446625435133018</v>
      </c>
      <c r="U3" s="13">
        <v>25000</v>
      </c>
      <c r="V3" s="13">
        <v>660</v>
      </c>
      <c r="W3" s="13">
        <v>20</v>
      </c>
      <c r="X3" s="13" t="s">
        <v>3</v>
      </c>
      <c r="Y3" s="30" t="s">
        <v>88</v>
      </c>
      <c r="Z3" s="13">
        <v>405</v>
      </c>
      <c r="AA3" s="13" t="s">
        <v>127</v>
      </c>
      <c r="AB3" s="13" t="s">
        <v>51</v>
      </c>
      <c r="AC3" s="13" t="s">
        <v>81</v>
      </c>
      <c r="AD3" s="13" t="s">
        <v>113</v>
      </c>
      <c r="AE3" s="12">
        <v>0.65</v>
      </c>
    </row>
    <row r="4" spans="1:31" s="5" customFormat="1" x14ac:dyDescent="0.25">
      <c r="A4" s="7" t="s">
        <v>8</v>
      </c>
      <c r="B4" s="8" t="s">
        <v>9</v>
      </c>
      <c r="C4" s="8">
        <v>106</v>
      </c>
      <c r="D4" s="9">
        <v>49</v>
      </c>
      <c r="E4" s="9">
        <v>44</v>
      </c>
      <c r="F4" s="9">
        <v>55</v>
      </c>
      <c r="G4" s="10">
        <v>40</v>
      </c>
      <c r="H4" s="10">
        <f t="shared" si="0"/>
        <v>86</v>
      </c>
      <c r="I4" s="10">
        <v>1600</v>
      </c>
      <c r="J4" s="11">
        <f t="shared" si="1"/>
        <v>3.1E-2</v>
      </c>
      <c r="K4" s="11">
        <f t="shared" si="2"/>
        <v>2.75E-2</v>
      </c>
      <c r="L4" s="11">
        <f t="shared" si="3"/>
        <v>3.4375000000000003E-2</v>
      </c>
      <c r="M4" s="10">
        <v>23</v>
      </c>
      <c r="N4" s="27">
        <f t="shared" si="4"/>
        <v>27.618109610923987</v>
      </c>
      <c r="O4" s="27">
        <f t="shared" si="5"/>
        <v>19.651537588416868</v>
      </c>
      <c r="P4" s="10">
        <v>22</v>
      </c>
      <c r="Q4" s="11">
        <f t="shared" si="6"/>
        <v>7.3561324900581732E-2</v>
      </c>
      <c r="R4" s="12">
        <f t="shared" si="7"/>
        <v>1.1493957015715897</v>
      </c>
      <c r="S4" s="12">
        <f t="shared" si="8"/>
        <v>0.85940431011619722</v>
      </c>
      <c r="T4" s="12">
        <f t="shared" si="9"/>
        <v>1.4808233575593992</v>
      </c>
      <c r="U4" s="13">
        <v>25000</v>
      </c>
      <c r="V4" s="13">
        <v>660</v>
      </c>
      <c r="W4" s="13">
        <v>20</v>
      </c>
      <c r="X4" s="13" t="s">
        <v>3</v>
      </c>
      <c r="Y4" s="30" t="s">
        <v>88</v>
      </c>
      <c r="Z4" s="13">
        <v>405</v>
      </c>
      <c r="AA4" s="13" t="s">
        <v>127</v>
      </c>
      <c r="AB4" s="13" t="s">
        <v>51</v>
      </c>
      <c r="AC4" s="13" t="s">
        <v>81</v>
      </c>
      <c r="AD4" s="13" t="s">
        <v>113</v>
      </c>
      <c r="AE4" s="12">
        <v>0.65</v>
      </c>
    </row>
    <row r="5" spans="1:31" x14ac:dyDescent="0.25">
      <c r="A5" s="7" t="s">
        <v>6</v>
      </c>
      <c r="B5" s="8" t="s">
        <v>7</v>
      </c>
      <c r="C5" s="8">
        <v>106</v>
      </c>
      <c r="D5" s="9">
        <v>63</v>
      </c>
      <c r="E5" s="9">
        <v>56</v>
      </c>
      <c r="F5" s="9">
        <v>70</v>
      </c>
      <c r="G5" s="10">
        <v>40</v>
      </c>
      <c r="H5" s="10">
        <f t="shared" si="0"/>
        <v>86</v>
      </c>
      <c r="I5" s="10">
        <v>2048</v>
      </c>
      <c r="J5" s="11">
        <f t="shared" si="1"/>
        <v>3.1E-2</v>
      </c>
      <c r="K5" s="11">
        <f t="shared" si="2"/>
        <v>2.734375E-2</v>
      </c>
      <c r="L5" s="11">
        <f t="shared" si="3"/>
        <v>3.41796875E-2</v>
      </c>
      <c r="M5" s="10">
        <v>23</v>
      </c>
      <c r="N5" s="27">
        <f t="shared" si="4"/>
        <v>27.618109610923987</v>
      </c>
      <c r="O5" s="27">
        <f t="shared" si="5"/>
        <v>19.651537588416868</v>
      </c>
      <c r="P5" s="10">
        <v>22</v>
      </c>
      <c r="Q5" s="11">
        <f t="shared" si="6"/>
        <v>7.3561324900581732E-2</v>
      </c>
      <c r="R5" s="12">
        <f t="shared" si="7"/>
        <v>1.1493957015715897</v>
      </c>
      <c r="S5" s="12">
        <f t="shared" si="8"/>
        <v>0.85452133108144612</v>
      </c>
      <c r="T5" s="12">
        <f t="shared" si="9"/>
        <v>1.4724095884823571</v>
      </c>
      <c r="U5" s="13">
        <v>25000</v>
      </c>
      <c r="V5" s="13">
        <v>660</v>
      </c>
      <c r="W5" s="13">
        <v>20</v>
      </c>
      <c r="X5" s="13" t="s">
        <v>3</v>
      </c>
      <c r="Y5" s="30" t="s">
        <v>88</v>
      </c>
      <c r="Z5" s="13">
        <v>405</v>
      </c>
      <c r="AA5" s="13" t="s">
        <v>127</v>
      </c>
      <c r="AB5" s="13" t="s">
        <v>51</v>
      </c>
      <c r="AC5" s="13" t="s">
        <v>81</v>
      </c>
      <c r="AD5" s="13" t="s">
        <v>113</v>
      </c>
      <c r="AE5" s="12">
        <v>0.65</v>
      </c>
    </row>
    <row r="6" spans="1:31" x14ac:dyDescent="0.25">
      <c r="A6" s="7" t="s">
        <v>4</v>
      </c>
      <c r="B6" s="8" t="s">
        <v>5</v>
      </c>
      <c r="C6" s="8">
        <v>106</v>
      </c>
      <c r="D6" s="9">
        <v>78</v>
      </c>
      <c r="E6" s="9">
        <v>70</v>
      </c>
      <c r="F6" s="9">
        <v>86</v>
      </c>
      <c r="G6" s="10">
        <v>40</v>
      </c>
      <c r="H6" s="10">
        <f t="shared" si="0"/>
        <v>86</v>
      </c>
      <c r="I6" s="10">
        <v>1600</v>
      </c>
      <c r="J6" s="11">
        <f t="shared" si="1"/>
        <v>4.9000000000000002E-2</v>
      </c>
      <c r="K6" s="11">
        <f t="shared" si="2"/>
        <v>4.3749999999999997E-2</v>
      </c>
      <c r="L6" s="11">
        <f t="shared" si="3"/>
        <v>5.3749999999999999E-2</v>
      </c>
      <c r="M6" s="10">
        <v>23</v>
      </c>
      <c r="N6" s="27">
        <f t="shared" si="4"/>
        <v>27.618109610923987</v>
      </c>
      <c r="O6" s="27">
        <f t="shared" si="5"/>
        <v>19.651537588416868</v>
      </c>
      <c r="P6" s="10">
        <v>15</v>
      </c>
      <c r="Q6" s="11">
        <f t="shared" si="6"/>
        <v>0.12113282520172604</v>
      </c>
      <c r="R6" s="12">
        <f t="shared" si="7"/>
        <v>1.8927003937769693</v>
      </c>
      <c r="S6" s="12">
        <f t="shared" si="8"/>
        <v>1.4243634096793247</v>
      </c>
      <c r="T6" s="12">
        <f t="shared" si="9"/>
        <v>2.412220119600859</v>
      </c>
      <c r="U6" s="13">
        <v>25000</v>
      </c>
      <c r="V6" s="13">
        <v>660</v>
      </c>
      <c r="W6" s="13">
        <v>20</v>
      </c>
      <c r="X6" s="13" t="s">
        <v>3</v>
      </c>
      <c r="Y6" s="30" t="s">
        <v>88</v>
      </c>
      <c r="Z6" s="13">
        <v>405</v>
      </c>
      <c r="AA6" s="13" t="s">
        <v>127</v>
      </c>
      <c r="AB6" s="13" t="s">
        <v>51</v>
      </c>
      <c r="AC6" s="13" t="s">
        <v>81</v>
      </c>
      <c r="AD6" s="13" t="s">
        <v>113</v>
      </c>
      <c r="AE6" s="12">
        <v>0.65</v>
      </c>
    </row>
    <row r="7" spans="1:31" s="5" customFormat="1" x14ac:dyDescent="0.25">
      <c r="A7" s="7" t="s">
        <v>1</v>
      </c>
      <c r="B7" s="8" t="s">
        <v>2</v>
      </c>
      <c r="C7" s="8">
        <v>106</v>
      </c>
      <c r="D7" s="9">
        <v>100</v>
      </c>
      <c r="E7" s="9">
        <v>90</v>
      </c>
      <c r="F7" s="9">
        <v>110</v>
      </c>
      <c r="G7" s="14">
        <v>40</v>
      </c>
      <c r="H7" s="14">
        <f t="shared" si="0"/>
        <v>86</v>
      </c>
      <c r="I7" s="14">
        <v>2048</v>
      </c>
      <c r="J7" s="11">
        <f t="shared" si="1"/>
        <v>4.9000000000000002E-2</v>
      </c>
      <c r="K7" s="11">
        <f t="shared" si="2"/>
        <v>4.39453125E-2</v>
      </c>
      <c r="L7" s="11">
        <f t="shared" si="3"/>
        <v>5.37109375E-2</v>
      </c>
      <c r="M7" s="14">
        <v>23</v>
      </c>
      <c r="N7" s="27">
        <f t="shared" si="4"/>
        <v>27.618109610923987</v>
      </c>
      <c r="O7" s="13">
        <f t="shared" si="5"/>
        <v>19.651537588416868</v>
      </c>
      <c r="P7" s="14">
        <v>15</v>
      </c>
      <c r="Q7" s="11">
        <f t="shared" si="6"/>
        <v>0.12113282520172604</v>
      </c>
      <c r="R7" s="12">
        <f t="shared" si="7"/>
        <v>1.8927003937769693</v>
      </c>
      <c r="S7" s="12">
        <f t="shared" si="8"/>
        <v>1.4307221749011076</v>
      </c>
      <c r="T7" s="12">
        <f t="shared" si="9"/>
        <v>2.4104670526534751</v>
      </c>
      <c r="U7" s="13">
        <v>25000</v>
      </c>
      <c r="V7" s="13">
        <v>660</v>
      </c>
      <c r="W7" s="13">
        <v>20</v>
      </c>
      <c r="X7" s="13" t="s">
        <v>3</v>
      </c>
      <c r="Y7" s="30" t="s">
        <v>88</v>
      </c>
      <c r="Z7" s="13">
        <v>405</v>
      </c>
      <c r="AA7" s="13" t="s">
        <v>127</v>
      </c>
      <c r="AB7" s="13" t="s">
        <v>51</v>
      </c>
      <c r="AC7" s="13" t="s">
        <v>81</v>
      </c>
      <c r="AD7" s="13" t="s">
        <v>113</v>
      </c>
      <c r="AE7" s="12">
        <v>0.65</v>
      </c>
    </row>
    <row r="8" spans="1:31" s="5" customFormat="1" x14ac:dyDescent="0.25">
      <c r="A8" s="29"/>
      <c r="B8" s="16"/>
      <c r="C8" s="16"/>
      <c r="D8" s="16"/>
      <c r="E8" s="16"/>
      <c r="F8" s="16"/>
      <c r="G8" s="17"/>
      <c r="H8" s="17"/>
      <c r="I8" s="17"/>
      <c r="J8" s="18"/>
      <c r="K8" s="18"/>
      <c r="L8" s="18"/>
      <c r="M8" s="17"/>
      <c r="N8" s="27"/>
      <c r="O8" s="20"/>
      <c r="P8" s="17"/>
      <c r="Q8" s="18"/>
      <c r="R8" s="19"/>
      <c r="S8" s="19"/>
      <c r="T8" s="19"/>
      <c r="U8" s="20"/>
      <c r="V8" s="20"/>
      <c r="W8" s="20"/>
      <c r="X8" s="20"/>
      <c r="Y8" s="20"/>
      <c r="Z8" s="20"/>
      <c r="AA8" s="20"/>
      <c r="AB8" s="20"/>
      <c r="AC8" s="20"/>
      <c r="AD8" s="13"/>
      <c r="AE8" s="19"/>
    </row>
    <row r="9" spans="1:31" s="5" customFormat="1" x14ac:dyDescent="0.25">
      <c r="A9" s="29" t="s">
        <v>73</v>
      </c>
      <c r="B9" s="16" t="s">
        <v>76</v>
      </c>
      <c r="C9" s="16">
        <v>106</v>
      </c>
      <c r="D9" s="16">
        <v>29</v>
      </c>
      <c r="E9" s="16">
        <v>24</v>
      </c>
      <c r="F9" s="16">
        <v>33</v>
      </c>
      <c r="G9" s="14">
        <v>40</v>
      </c>
      <c r="H9" s="14">
        <f t="shared" si="0"/>
        <v>86</v>
      </c>
      <c r="I9" s="17">
        <v>1280</v>
      </c>
      <c r="J9" s="18">
        <f>ROUND(D9/I9,3)</f>
        <v>2.3E-2</v>
      </c>
      <c r="K9" s="18">
        <f>E9/I9</f>
        <v>1.8749999999999999E-2</v>
      </c>
      <c r="L9" s="11">
        <f t="shared" si="3"/>
        <v>2.5781249999999999E-2</v>
      </c>
      <c r="M9" s="17">
        <v>23</v>
      </c>
      <c r="N9" s="27">
        <f t="shared" si="4"/>
        <v>27.618109610923987</v>
      </c>
      <c r="O9" s="20">
        <f t="shared" si="5"/>
        <v>19.651537588416868</v>
      </c>
      <c r="P9" s="17">
        <v>30</v>
      </c>
      <c r="Q9" s="18">
        <f>J9/SIN(M9*PI()/180)*COS(P9*PI()/180)</f>
        <v>5.0977725690951423E-2</v>
      </c>
      <c r="R9" s="19">
        <f>Q9/64*1000</f>
        <v>0.79652696392111599</v>
      </c>
      <c r="S9" s="19">
        <f t="shared" si="8"/>
        <v>0.54730684138805974</v>
      </c>
      <c r="T9" s="12">
        <f t="shared" ref="T9:T11" si="10">L9/SIN(O9*PI()/180)/64*1000*COS(P9*PI()/180)</f>
        <v>1.0373595052215963</v>
      </c>
      <c r="U9" s="20">
        <v>200000</v>
      </c>
      <c r="V9" s="13">
        <v>660</v>
      </c>
      <c r="W9" s="13">
        <v>20</v>
      </c>
      <c r="X9" s="13" t="s">
        <v>3</v>
      </c>
      <c r="Y9" s="30" t="s">
        <v>88</v>
      </c>
      <c r="Z9" s="13">
        <v>405</v>
      </c>
      <c r="AA9" s="13" t="s">
        <v>127</v>
      </c>
      <c r="AB9" s="13" t="s">
        <v>51</v>
      </c>
      <c r="AC9" s="13" t="s">
        <v>81</v>
      </c>
      <c r="AD9" s="13" t="s">
        <v>113</v>
      </c>
      <c r="AE9" s="12">
        <v>0.65</v>
      </c>
    </row>
    <row r="10" spans="1:31" s="5" customFormat="1" x14ac:dyDescent="0.25">
      <c r="A10" s="29" t="s">
        <v>74</v>
      </c>
      <c r="B10" s="16" t="s">
        <v>77</v>
      </c>
      <c r="C10" s="16">
        <v>106</v>
      </c>
      <c r="D10" s="16">
        <v>47</v>
      </c>
      <c r="E10" s="16">
        <v>42</v>
      </c>
      <c r="F10" s="16">
        <v>52</v>
      </c>
      <c r="G10" s="14">
        <v>40</v>
      </c>
      <c r="H10" s="14">
        <f t="shared" si="0"/>
        <v>86</v>
      </c>
      <c r="I10" s="17">
        <v>1280</v>
      </c>
      <c r="J10" s="18">
        <f>ROUND(D10/I10,3)</f>
        <v>3.6999999999999998E-2</v>
      </c>
      <c r="K10" s="18">
        <f>E10/I10</f>
        <v>3.2812500000000001E-2</v>
      </c>
      <c r="L10" s="11">
        <f t="shared" si="3"/>
        <v>4.0625000000000001E-2</v>
      </c>
      <c r="M10" s="17">
        <v>23</v>
      </c>
      <c r="N10" s="27">
        <f t="shared" si="4"/>
        <v>27.618109610923987</v>
      </c>
      <c r="O10" s="20">
        <f t="shared" si="5"/>
        <v>19.651537588416868</v>
      </c>
      <c r="P10" s="17">
        <v>22</v>
      </c>
      <c r="Q10" s="18">
        <f>J10/SIN(M10*PI()/180)*COS(P10*PI()/180)</f>
        <v>8.779900068779109E-2</v>
      </c>
      <c r="R10" s="19">
        <f>Q10/64*1000</f>
        <v>1.3718593857467358</v>
      </c>
      <c r="S10" s="19">
        <f t="shared" si="8"/>
        <v>1.0254255972977353</v>
      </c>
      <c r="T10" s="12">
        <f t="shared" si="10"/>
        <v>1.7500639680247445</v>
      </c>
      <c r="U10" s="20">
        <v>200000</v>
      </c>
      <c r="V10" s="13">
        <v>660</v>
      </c>
      <c r="W10" s="13">
        <v>20</v>
      </c>
      <c r="X10" s="13" t="s">
        <v>3</v>
      </c>
      <c r="Y10" s="30" t="s">
        <v>88</v>
      </c>
      <c r="Z10" s="13">
        <v>405</v>
      </c>
      <c r="AA10" s="13" t="s">
        <v>127</v>
      </c>
      <c r="AB10" s="13" t="s">
        <v>51</v>
      </c>
      <c r="AC10" s="13" t="s">
        <v>81</v>
      </c>
      <c r="AD10" s="13" t="s">
        <v>113</v>
      </c>
      <c r="AE10" s="12">
        <v>0.65</v>
      </c>
    </row>
    <row r="11" spans="1:31" s="5" customFormat="1" x14ac:dyDescent="0.25">
      <c r="A11" s="29" t="s">
        <v>75</v>
      </c>
      <c r="B11" s="16" t="s">
        <v>78</v>
      </c>
      <c r="C11" s="16">
        <v>106</v>
      </c>
      <c r="D11" s="16">
        <v>75</v>
      </c>
      <c r="E11" s="16">
        <v>67</v>
      </c>
      <c r="F11" s="16">
        <v>82</v>
      </c>
      <c r="G11" s="14">
        <v>40</v>
      </c>
      <c r="H11" s="14">
        <f t="shared" si="0"/>
        <v>86</v>
      </c>
      <c r="I11" s="17">
        <v>1280</v>
      </c>
      <c r="J11" s="18">
        <f>ROUND(D11/I11,3)</f>
        <v>5.8999999999999997E-2</v>
      </c>
      <c r="K11" s="18">
        <f>E11/I11</f>
        <v>5.2343750000000001E-2</v>
      </c>
      <c r="L11" s="11">
        <f t="shared" si="3"/>
        <v>6.4062499999999994E-2</v>
      </c>
      <c r="M11" s="17">
        <v>23</v>
      </c>
      <c r="N11" s="27">
        <f t="shared" si="4"/>
        <v>27.618109610923987</v>
      </c>
      <c r="O11" s="20">
        <f t="shared" si="5"/>
        <v>19.651537588416868</v>
      </c>
      <c r="P11" s="17">
        <v>15</v>
      </c>
      <c r="Q11" s="18">
        <f>J11/SIN(M11*PI()/180)*COS(P11*PI()/180)</f>
        <v>0.14585380993677216</v>
      </c>
      <c r="R11" s="19">
        <f>Q11/64*1000</f>
        <v>2.2789657802620651</v>
      </c>
      <c r="S11" s="19">
        <f t="shared" si="8"/>
        <v>1.7041490794377636</v>
      </c>
      <c r="T11" s="12">
        <f t="shared" si="10"/>
        <v>2.875029793710326</v>
      </c>
      <c r="U11" s="20">
        <v>200000</v>
      </c>
      <c r="V11" s="13">
        <v>660</v>
      </c>
      <c r="W11" s="13">
        <v>20</v>
      </c>
      <c r="X11" s="13" t="s">
        <v>3</v>
      </c>
      <c r="Y11" s="30" t="s">
        <v>88</v>
      </c>
      <c r="Z11" s="13">
        <v>405</v>
      </c>
      <c r="AA11" s="13" t="s">
        <v>127</v>
      </c>
      <c r="AB11" s="13" t="s">
        <v>51</v>
      </c>
      <c r="AC11" s="13" t="s">
        <v>81</v>
      </c>
      <c r="AD11" s="13" t="s">
        <v>113</v>
      </c>
      <c r="AE11" s="12">
        <v>0.65</v>
      </c>
    </row>
    <row r="12" spans="1:31" s="5" customFormat="1" x14ac:dyDescent="0.25">
      <c r="A12" s="29"/>
      <c r="B12" s="16"/>
      <c r="C12" s="16"/>
      <c r="D12" s="16"/>
      <c r="E12" s="16"/>
      <c r="F12" s="16"/>
      <c r="G12" s="17"/>
      <c r="H12" s="17"/>
      <c r="I12" s="17"/>
      <c r="J12" s="18"/>
      <c r="K12" s="18"/>
      <c r="L12" s="18"/>
      <c r="M12" s="17"/>
      <c r="N12" s="27"/>
      <c r="O12" s="20"/>
      <c r="P12" s="17"/>
      <c r="Q12" s="18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13"/>
      <c r="AE12" s="19"/>
    </row>
    <row r="13" spans="1:31" s="5" customFormat="1" x14ac:dyDescent="0.25">
      <c r="A13" s="7" t="s">
        <v>71</v>
      </c>
      <c r="B13" s="16" t="s">
        <v>72</v>
      </c>
      <c r="C13" s="16">
        <v>197</v>
      </c>
      <c r="D13" s="16">
        <v>76</v>
      </c>
      <c r="E13" s="16">
        <v>60</v>
      </c>
      <c r="F13" s="16">
        <v>90</v>
      </c>
      <c r="G13" s="17">
        <v>120</v>
      </c>
      <c r="H13" s="14">
        <f t="shared" si="0"/>
        <v>137</v>
      </c>
      <c r="I13" s="17">
        <v>1280</v>
      </c>
      <c r="J13" s="18">
        <f>ROUND(D13/I13,3)</f>
        <v>5.8999999999999997E-2</v>
      </c>
      <c r="K13" s="18">
        <f>E13/I13</f>
        <v>4.6875E-2</v>
      </c>
      <c r="L13" s="11">
        <f t="shared" si="3"/>
        <v>7.03125E-2</v>
      </c>
      <c r="M13" s="17">
        <v>14</v>
      </c>
      <c r="N13" s="27">
        <f t="shared" si="4"/>
        <v>19.723911687030029</v>
      </c>
      <c r="O13" s="20">
        <f t="shared" si="5"/>
        <v>10.819841692742894</v>
      </c>
      <c r="P13" s="17">
        <v>22</v>
      </c>
      <c r="Q13" s="18">
        <f>J13/SIN(M13*PI()/180)*COS(P13*PI()/180)</f>
        <v>0.22612193610604128</v>
      </c>
      <c r="R13" s="19">
        <f>Q13/64*1000</f>
        <v>3.5331552516568951</v>
      </c>
      <c r="S13" s="19">
        <f t="shared" si="8"/>
        <v>2.01218844867882</v>
      </c>
      <c r="T13" s="12">
        <f t="shared" ref="T13:T17" si="11">L13/SIN(O13*PI()/180)/64*1000*COS(P13*PI()/180)</f>
        <v>5.4263084223730385</v>
      </c>
      <c r="U13" s="20">
        <v>200000</v>
      </c>
      <c r="V13" s="13">
        <v>660</v>
      </c>
      <c r="W13" s="20">
        <v>20</v>
      </c>
      <c r="X13" s="13" t="s">
        <v>3</v>
      </c>
      <c r="Y13" s="30" t="s">
        <v>88</v>
      </c>
      <c r="Z13" s="13">
        <v>405</v>
      </c>
      <c r="AA13" s="13" t="s">
        <v>127</v>
      </c>
      <c r="AB13" s="13" t="s">
        <v>51</v>
      </c>
      <c r="AC13" s="13" t="s">
        <v>81</v>
      </c>
      <c r="AD13" s="13" t="s">
        <v>113</v>
      </c>
      <c r="AE13" s="12">
        <v>0.65</v>
      </c>
    </row>
    <row r="14" spans="1:31" s="5" customFormat="1" x14ac:dyDescent="0.25">
      <c r="A14" s="29" t="s">
        <v>125</v>
      </c>
      <c r="B14" s="8" t="s">
        <v>126</v>
      </c>
      <c r="C14" s="16">
        <v>197</v>
      </c>
      <c r="D14" s="16">
        <v>100</v>
      </c>
      <c r="E14" s="16">
        <v>75</v>
      </c>
      <c r="F14" s="16">
        <v>127</v>
      </c>
      <c r="G14" s="17">
        <v>120</v>
      </c>
      <c r="H14" s="14">
        <f t="shared" ref="H14" si="12">C14-G14/2</f>
        <v>137</v>
      </c>
      <c r="I14" s="17">
        <v>2048</v>
      </c>
      <c r="J14" s="18">
        <f>ROUND(D14/I14,3)</f>
        <v>4.9000000000000002E-2</v>
      </c>
      <c r="K14" s="18">
        <f>E14/I14</f>
        <v>3.662109375E-2</v>
      </c>
      <c r="L14" s="11">
        <f t="shared" ref="L14" si="13">F14/I14</f>
        <v>6.201171875E-2</v>
      </c>
      <c r="M14" s="17">
        <v>14</v>
      </c>
      <c r="N14" s="27">
        <f t="shared" ref="N14" si="14">ATAN((C14*TAN(M14*PI()/180)/(C14-0.5*G14)))*180/PI()</f>
        <v>19.723911687030029</v>
      </c>
      <c r="O14" s="20">
        <f t="shared" ref="O14" si="15">ATAN((C14*TAN(M14*PI()/180)/(C14+0.5*G14)))*180/PI()</f>
        <v>10.819841692742894</v>
      </c>
      <c r="P14" s="17">
        <v>22</v>
      </c>
      <c r="Q14" s="18">
        <f>J14/SIN(M14*PI()/180)*COS(P14*PI()/180)</f>
        <v>0.1877961842236614</v>
      </c>
      <c r="R14" s="19">
        <f>Q14/64*1000</f>
        <v>2.9343153784947096</v>
      </c>
      <c r="S14" s="19">
        <f t="shared" ref="S14" si="16">K14/SIN(N14*PI()/180)/64*1000*COS(P14*PI()/180)</f>
        <v>1.5720222255303284</v>
      </c>
      <c r="T14" s="12">
        <f t="shared" ref="T14" si="17">L14/SIN(O14*PI()/180)/64*1000*COS(P14*PI()/180)</f>
        <v>4.7857025669539981</v>
      </c>
      <c r="U14" s="20">
        <v>25000</v>
      </c>
      <c r="V14" s="13">
        <v>660</v>
      </c>
      <c r="W14" s="20">
        <v>20</v>
      </c>
      <c r="X14" s="13" t="s">
        <v>3</v>
      </c>
      <c r="Y14" s="30" t="s">
        <v>88</v>
      </c>
      <c r="Z14" s="13">
        <v>405</v>
      </c>
      <c r="AA14" s="13" t="s">
        <v>127</v>
      </c>
      <c r="AB14" s="13" t="s">
        <v>51</v>
      </c>
      <c r="AC14" s="13" t="s">
        <v>81</v>
      </c>
      <c r="AD14" s="13" t="s">
        <v>113</v>
      </c>
      <c r="AE14" s="12">
        <v>0.65</v>
      </c>
    </row>
    <row r="15" spans="1:31" s="5" customFormat="1" x14ac:dyDescent="0.25">
      <c r="A15" s="7" t="s">
        <v>94</v>
      </c>
      <c r="B15" s="16" t="s">
        <v>95</v>
      </c>
      <c r="C15" s="16">
        <v>197</v>
      </c>
      <c r="D15" s="16">
        <v>120</v>
      </c>
      <c r="E15" s="16">
        <v>97</v>
      </c>
      <c r="F15" s="16">
        <v>142</v>
      </c>
      <c r="G15" s="17">
        <v>120</v>
      </c>
      <c r="H15" s="14">
        <f>C15-G15/2</f>
        <v>137</v>
      </c>
      <c r="I15" s="17">
        <v>1280</v>
      </c>
      <c r="J15" s="18">
        <f>ROUND(D15/I15,3)</f>
        <v>9.4E-2</v>
      </c>
      <c r="K15" s="18">
        <f>E15/I15</f>
        <v>7.5781249999999994E-2</v>
      </c>
      <c r="L15" s="11">
        <f>F15/I15</f>
        <v>0.11093749999999999</v>
      </c>
      <c r="M15" s="17">
        <v>14</v>
      </c>
      <c r="N15" s="27">
        <f t="shared" si="4"/>
        <v>19.723911687030029</v>
      </c>
      <c r="O15" s="20">
        <f t="shared" si="5"/>
        <v>10.819841692742894</v>
      </c>
      <c r="P15" s="17">
        <v>15</v>
      </c>
      <c r="Q15" s="18">
        <f>J15/SIN(M15*PI()/180)*COS(P15*PI()/180)</f>
        <v>0.3753154605791586</v>
      </c>
      <c r="R15" s="19">
        <f>Q15/64*1000</f>
        <v>5.8643040715493528</v>
      </c>
      <c r="S15" s="19">
        <f t="shared" si="8"/>
        <v>3.3889647613311653</v>
      </c>
      <c r="T15" s="12">
        <f t="shared" si="11"/>
        <v>8.919247745602668</v>
      </c>
      <c r="U15" s="20">
        <v>200000</v>
      </c>
      <c r="V15" s="13">
        <v>660</v>
      </c>
      <c r="W15" s="20">
        <v>20</v>
      </c>
      <c r="X15" s="13" t="s">
        <v>3</v>
      </c>
      <c r="Y15" s="30" t="s">
        <v>88</v>
      </c>
      <c r="Z15" s="13">
        <v>405</v>
      </c>
      <c r="AA15" s="13" t="s">
        <v>127</v>
      </c>
      <c r="AB15" s="13" t="s">
        <v>51</v>
      </c>
      <c r="AC15" s="13" t="s">
        <v>81</v>
      </c>
      <c r="AD15" s="13" t="s">
        <v>113</v>
      </c>
      <c r="AE15" s="12">
        <v>0.65</v>
      </c>
    </row>
    <row r="16" spans="1:31" s="5" customFormat="1" x14ac:dyDescent="0.25">
      <c r="A16" s="7" t="s">
        <v>67</v>
      </c>
      <c r="B16" s="16" t="s">
        <v>69</v>
      </c>
      <c r="C16" s="16">
        <v>197</v>
      </c>
      <c r="D16" s="16">
        <v>125</v>
      </c>
      <c r="E16" s="16">
        <v>100</v>
      </c>
      <c r="F16" s="16">
        <v>150</v>
      </c>
      <c r="G16" s="17">
        <v>120</v>
      </c>
      <c r="H16" s="14">
        <f t="shared" si="0"/>
        <v>137</v>
      </c>
      <c r="I16" s="17">
        <v>1600</v>
      </c>
      <c r="J16" s="18">
        <f>ROUND(D16/I16,3)</f>
        <v>7.8E-2</v>
      </c>
      <c r="K16" s="18">
        <f>E16/I16</f>
        <v>6.25E-2</v>
      </c>
      <c r="L16" s="11">
        <f t="shared" si="3"/>
        <v>9.375E-2</v>
      </c>
      <c r="M16" s="17">
        <v>14</v>
      </c>
      <c r="N16" s="27">
        <f t="shared" si="4"/>
        <v>19.723911687030029</v>
      </c>
      <c r="O16" s="20">
        <f t="shared" si="5"/>
        <v>10.819841692742894</v>
      </c>
      <c r="P16" s="17">
        <v>15</v>
      </c>
      <c r="Q16" s="18">
        <f>J16/SIN(M16*PI()/180)*COS(P16*PI()/180)</f>
        <v>0.31143197792738692</v>
      </c>
      <c r="R16" s="19">
        <f>Q16/64*1000</f>
        <v>4.8661246551154207</v>
      </c>
      <c r="S16" s="19">
        <f t="shared" si="8"/>
        <v>2.7950224835720956</v>
      </c>
      <c r="T16" s="12">
        <f t="shared" si="11"/>
        <v>7.5373924610726784</v>
      </c>
      <c r="U16" s="20">
        <v>25000</v>
      </c>
      <c r="V16" s="13">
        <v>660</v>
      </c>
      <c r="W16" s="20">
        <v>20</v>
      </c>
      <c r="X16" s="13" t="s">
        <v>3</v>
      </c>
      <c r="Y16" s="30" t="s">
        <v>88</v>
      </c>
      <c r="Z16" s="13">
        <v>405</v>
      </c>
      <c r="AA16" s="13" t="s">
        <v>127</v>
      </c>
      <c r="AB16" s="13" t="s">
        <v>51</v>
      </c>
      <c r="AC16" s="13" t="s">
        <v>81</v>
      </c>
      <c r="AD16" s="13" t="s">
        <v>113</v>
      </c>
      <c r="AE16" s="12">
        <v>0.65</v>
      </c>
    </row>
    <row r="17" spans="1:31" s="5" customFormat="1" x14ac:dyDescent="0.25">
      <c r="A17" s="7" t="s">
        <v>68</v>
      </c>
      <c r="B17" s="16" t="s">
        <v>70</v>
      </c>
      <c r="C17" s="16">
        <v>197</v>
      </c>
      <c r="D17" s="16">
        <v>160</v>
      </c>
      <c r="E17" s="16">
        <v>130</v>
      </c>
      <c r="F17" s="16">
        <v>190</v>
      </c>
      <c r="G17" s="17">
        <v>120</v>
      </c>
      <c r="H17" s="14">
        <f t="shared" si="0"/>
        <v>137</v>
      </c>
      <c r="I17" s="17">
        <v>2048</v>
      </c>
      <c r="J17" s="18">
        <f>ROUND(D17/I17,3)</f>
        <v>7.8E-2</v>
      </c>
      <c r="K17" s="18">
        <f>E17/I17</f>
        <v>6.34765625E-2</v>
      </c>
      <c r="L17" s="11">
        <f t="shared" si="3"/>
        <v>9.27734375E-2</v>
      </c>
      <c r="M17" s="17">
        <v>14</v>
      </c>
      <c r="N17" s="27">
        <f t="shared" si="4"/>
        <v>19.723911687030029</v>
      </c>
      <c r="O17" s="20">
        <f t="shared" si="5"/>
        <v>10.819841692742894</v>
      </c>
      <c r="P17" s="17">
        <v>15</v>
      </c>
      <c r="Q17" s="18">
        <f>J17/SIN(M17*PI()/180)*COS(P17*PI()/180)</f>
        <v>0.31143197792738692</v>
      </c>
      <c r="R17" s="19">
        <f>Q17/64*1000</f>
        <v>4.8661246551154207</v>
      </c>
      <c r="S17" s="19">
        <f t="shared" si="8"/>
        <v>2.8386947098779092</v>
      </c>
      <c r="T17" s="12">
        <f t="shared" si="11"/>
        <v>7.4588779562698369</v>
      </c>
      <c r="U17" s="20">
        <v>25000</v>
      </c>
      <c r="V17" s="13">
        <v>660</v>
      </c>
      <c r="W17" s="20">
        <v>20</v>
      </c>
      <c r="X17" s="13" t="s">
        <v>3</v>
      </c>
      <c r="Y17" s="30" t="s">
        <v>88</v>
      </c>
      <c r="Z17" s="13">
        <v>405</v>
      </c>
      <c r="AA17" s="13" t="s">
        <v>127</v>
      </c>
      <c r="AB17" s="13" t="s">
        <v>51</v>
      </c>
      <c r="AC17" s="13" t="s">
        <v>81</v>
      </c>
      <c r="AD17" s="13" t="s">
        <v>113</v>
      </c>
      <c r="AE17" s="12">
        <v>0.65</v>
      </c>
    </row>
    <row r="18" spans="1:31" x14ac:dyDescent="0.25">
      <c r="N18" s="27"/>
      <c r="O18" s="33"/>
      <c r="S18" s="32"/>
      <c r="T18" s="32"/>
    </row>
    <row r="19" spans="1:31" x14ac:dyDescent="0.25">
      <c r="A19" s="7" t="s">
        <v>22</v>
      </c>
      <c r="B19" s="8" t="s">
        <v>23</v>
      </c>
      <c r="C19" s="14">
        <v>400</v>
      </c>
      <c r="D19" s="9">
        <v>182</v>
      </c>
      <c r="E19" s="14">
        <v>144</v>
      </c>
      <c r="F19" s="14">
        <v>225</v>
      </c>
      <c r="G19" s="14">
        <v>250</v>
      </c>
      <c r="H19" s="14">
        <f t="shared" ref="H19:H24" si="18">C19-G19/2</f>
        <v>275</v>
      </c>
      <c r="I19" s="14">
        <v>4096</v>
      </c>
      <c r="J19" s="11">
        <f t="shared" ref="J19:J24" si="19">ROUND(D19/I19,3)</f>
        <v>4.3999999999999997E-2</v>
      </c>
      <c r="K19" s="11">
        <f t="shared" ref="K19:K24" si="20">E19/I19</f>
        <v>3.515625E-2</v>
      </c>
      <c r="L19" s="11">
        <f t="shared" ref="L19:L24" si="21">F19/I19</f>
        <v>5.4931640625E-2</v>
      </c>
      <c r="M19" s="14">
        <v>30</v>
      </c>
      <c r="N19" s="27">
        <f t="shared" si="4"/>
        <v>40.022942314928287</v>
      </c>
      <c r="O19" s="13">
        <f t="shared" si="5"/>
        <v>23.744018108171151</v>
      </c>
      <c r="P19" s="14">
        <v>11</v>
      </c>
      <c r="Q19" s="11">
        <f t="shared" ref="Q19:Q24" si="22">J19/SIN(M19*PI()/180)*COS(P19*PI()/180)</f>
        <v>8.6383192143394433E-2</v>
      </c>
      <c r="R19" s="12">
        <f t="shared" ref="R19:R24" si="23">Q19/64*1000</f>
        <v>1.3497373772405381</v>
      </c>
      <c r="S19" s="12">
        <f t="shared" si="8"/>
        <v>0.83848343755018073</v>
      </c>
      <c r="T19" s="12">
        <f t="shared" ref="T19:T24" si="24">L19/SIN(O19*PI()/180)/64*1000*COS(P19*PI()/180)</f>
        <v>2.092474889405846</v>
      </c>
      <c r="U19" s="13">
        <v>14500</v>
      </c>
      <c r="V19" s="13">
        <v>660</v>
      </c>
      <c r="W19" s="13">
        <v>20</v>
      </c>
      <c r="X19" s="13" t="s">
        <v>3</v>
      </c>
      <c r="Y19" s="30" t="s">
        <v>88</v>
      </c>
      <c r="Z19" s="13">
        <v>405</v>
      </c>
      <c r="AA19" s="13" t="s">
        <v>128</v>
      </c>
      <c r="AB19" s="13" t="s">
        <v>51</v>
      </c>
      <c r="AC19" s="13" t="s">
        <v>79</v>
      </c>
      <c r="AD19" s="13" t="s">
        <v>114</v>
      </c>
      <c r="AE19" s="12">
        <v>1.9</v>
      </c>
    </row>
    <row r="20" spans="1:31" x14ac:dyDescent="0.25">
      <c r="A20" s="7" t="s">
        <v>56</v>
      </c>
      <c r="B20" s="24" t="s">
        <v>57</v>
      </c>
      <c r="C20" s="17">
        <v>400</v>
      </c>
      <c r="D20" s="16">
        <v>248</v>
      </c>
      <c r="E20" s="17">
        <v>182</v>
      </c>
      <c r="F20" s="17">
        <v>312</v>
      </c>
      <c r="G20" s="17">
        <v>300</v>
      </c>
      <c r="H20" s="14">
        <f t="shared" si="18"/>
        <v>250</v>
      </c>
      <c r="I20" s="17">
        <v>1280</v>
      </c>
      <c r="J20" s="18">
        <f t="shared" si="19"/>
        <v>0.19400000000000001</v>
      </c>
      <c r="K20" s="18">
        <f t="shared" si="20"/>
        <v>0.14218749999999999</v>
      </c>
      <c r="L20" s="11">
        <f t="shared" si="21"/>
        <v>0.24374999999999999</v>
      </c>
      <c r="M20" s="14">
        <v>30</v>
      </c>
      <c r="N20" s="27">
        <f t="shared" si="4"/>
        <v>42.730527788398291</v>
      </c>
      <c r="O20" s="13">
        <f t="shared" si="5"/>
        <v>22.777101859184203</v>
      </c>
      <c r="P20" s="17">
        <v>3</v>
      </c>
      <c r="Q20" s="18">
        <f t="shared" si="22"/>
        <v>0.3874682594847747</v>
      </c>
      <c r="R20" s="19">
        <f t="shared" si="23"/>
        <v>6.0541915544496048</v>
      </c>
      <c r="S20" s="19">
        <f t="shared" si="8"/>
        <v>3.2696650402212306</v>
      </c>
      <c r="T20" s="12">
        <f t="shared" si="24"/>
        <v>9.8241052633110488</v>
      </c>
      <c r="U20" s="20">
        <v>200000</v>
      </c>
      <c r="V20" s="13">
        <v>660</v>
      </c>
      <c r="W20" s="13">
        <v>20</v>
      </c>
      <c r="X20" s="13" t="s">
        <v>3</v>
      </c>
      <c r="Y20" s="30" t="s">
        <v>88</v>
      </c>
      <c r="Z20" s="13">
        <v>405</v>
      </c>
      <c r="AA20" s="13" t="s">
        <v>128</v>
      </c>
      <c r="AB20" s="13" t="s">
        <v>51</v>
      </c>
      <c r="AC20" s="13" t="s">
        <v>79</v>
      </c>
      <c r="AD20" s="13" t="s">
        <v>114</v>
      </c>
      <c r="AE20" s="12">
        <v>1.9</v>
      </c>
    </row>
    <row r="21" spans="1:31" x14ac:dyDescent="0.25">
      <c r="A21" s="7" t="s">
        <v>16</v>
      </c>
      <c r="B21" s="8" t="s">
        <v>17</v>
      </c>
      <c r="C21" s="14">
        <v>400</v>
      </c>
      <c r="D21" s="9">
        <v>260</v>
      </c>
      <c r="E21" s="14">
        <v>190</v>
      </c>
      <c r="F21" s="14">
        <v>325</v>
      </c>
      <c r="G21" s="14">
        <v>300</v>
      </c>
      <c r="H21" s="14">
        <f t="shared" si="18"/>
        <v>250</v>
      </c>
      <c r="I21" s="14">
        <v>1600</v>
      </c>
      <c r="J21" s="11">
        <f t="shared" si="19"/>
        <v>0.16300000000000001</v>
      </c>
      <c r="K21" s="11">
        <f t="shared" si="20"/>
        <v>0.11874999999999999</v>
      </c>
      <c r="L21" s="11">
        <f t="shared" si="21"/>
        <v>0.203125</v>
      </c>
      <c r="M21" s="14">
        <v>30</v>
      </c>
      <c r="N21" s="27">
        <f t="shared" si="4"/>
        <v>42.730527788398291</v>
      </c>
      <c r="O21" s="13">
        <f t="shared" si="5"/>
        <v>22.777101859184203</v>
      </c>
      <c r="P21" s="14">
        <v>3</v>
      </c>
      <c r="Q21" s="11">
        <f t="shared" si="22"/>
        <v>0.32555322832999112</v>
      </c>
      <c r="R21" s="12">
        <f t="shared" si="23"/>
        <v>5.0867691926561109</v>
      </c>
      <c r="S21" s="12">
        <f t="shared" si="8"/>
        <v>2.7307092643605886</v>
      </c>
      <c r="T21" s="12">
        <f t="shared" si="24"/>
        <v>8.1867543860925416</v>
      </c>
      <c r="U21" s="13">
        <v>25000</v>
      </c>
      <c r="V21" s="13">
        <v>660</v>
      </c>
      <c r="W21" s="13">
        <v>20</v>
      </c>
      <c r="X21" s="13" t="s">
        <v>3</v>
      </c>
      <c r="Y21" s="30" t="s">
        <v>88</v>
      </c>
      <c r="Z21" s="13">
        <v>405</v>
      </c>
      <c r="AA21" s="13" t="s">
        <v>128</v>
      </c>
      <c r="AB21" s="13" t="s">
        <v>51</v>
      </c>
      <c r="AC21" s="13" t="s">
        <v>79</v>
      </c>
      <c r="AD21" s="13" t="s">
        <v>114</v>
      </c>
      <c r="AE21" s="12">
        <v>1.9</v>
      </c>
    </row>
    <row r="22" spans="1:31" x14ac:dyDescent="0.25">
      <c r="A22" s="7" t="s">
        <v>20</v>
      </c>
      <c r="B22" s="8" t="s">
        <v>21</v>
      </c>
      <c r="C22" s="14">
        <v>400</v>
      </c>
      <c r="D22" s="9">
        <v>288</v>
      </c>
      <c r="E22" s="14">
        <v>204</v>
      </c>
      <c r="F22" s="14">
        <v>370</v>
      </c>
      <c r="G22" s="14">
        <v>300</v>
      </c>
      <c r="H22" s="14">
        <f t="shared" si="18"/>
        <v>250</v>
      </c>
      <c r="I22" s="14">
        <v>4096</v>
      </c>
      <c r="J22" s="11">
        <f t="shared" si="19"/>
        <v>7.0000000000000007E-2</v>
      </c>
      <c r="K22" s="11">
        <f t="shared" si="20"/>
        <v>4.98046875E-2</v>
      </c>
      <c r="L22" s="11">
        <f t="shared" si="21"/>
        <v>9.033203125E-2</v>
      </c>
      <c r="M22" s="14">
        <v>30</v>
      </c>
      <c r="N22" s="27">
        <f t="shared" si="4"/>
        <v>42.730527788398291</v>
      </c>
      <c r="O22" s="13">
        <f t="shared" si="5"/>
        <v>22.777101859184203</v>
      </c>
      <c r="P22" s="14">
        <v>8</v>
      </c>
      <c r="Q22" s="11">
        <f t="shared" si="22"/>
        <v>0.13863752962381989</v>
      </c>
      <c r="R22" s="12">
        <f t="shared" si="23"/>
        <v>2.1662114003721857</v>
      </c>
      <c r="S22" s="12">
        <f t="shared" si="8"/>
        <v>1.1356916534501693</v>
      </c>
      <c r="T22" s="12">
        <f t="shared" si="24"/>
        <v>3.6102604027739083</v>
      </c>
      <c r="U22" s="13">
        <v>14500</v>
      </c>
      <c r="V22" s="13">
        <v>660</v>
      </c>
      <c r="W22" s="13">
        <v>20</v>
      </c>
      <c r="X22" s="13" t="s">
        <v>3</v>
      </c>
      <c r="Y22" s="30" t="s">
        <v>88</v>
      </c>
      <c r="Z22" s="13">
        <v>405</v>
      </c>
      <c r="AA22" s="13" t="s">
        <v>128</v>
      </c>
      <c r="AB22" s="13" t="s">
        <v>51</v>
      </c>
      <c r="AC22" s="13" t="s">
        <v>79</v>
      </c>
      <c r="AD22" s="13" t="s">
        <v>114</v>
      </c>
      <c r="AE22" s="12">
        <v>1.9</v>
      </c>
    </row>
    <row r="23" spans="1:31" x14ac:dyDescent="0.25">
      <c r="A23" s="7" t="s">
        <v>14</v>
      </c>
      <c r="B23" s="8" t="s">
        <v>15</v>
      </c>
      <c r="C23" s="14">
        <v>400</v>
      </c>
      <c r="D23" s="9">
        <v>330</v>
      </c>
      <c r="E23" s="14">
        <v>243</v>
      </c>
      <c r="F23" s="14">
        <v>416</v>
      </c>
      <c r="G23" s="14">
        <v>300</v>
      </c>
      <c r="H23" s="14">
        <f t="shared" si="18"/>
        <v>250</v>
      </c>
      <c r="I23" s="14">
        <v>2048</v>
      </c>
      <c r="J23" s="11">
        <f t="shared" si="19"/>
        <v>0.161</v>
      </c>
      <c r="K23" s="11">
        <f t="shared" si="20"/>
        <v>0.11865234375</v>
      </c>
      <c r="L23" s="11">
        <f t="shared" si="21"/>
        <v>0.203125</v>
      </c>
      <c r="M23" s="14">
        <v>30</v>
      </c>
      <c r="N23" s="27">
        <f t="shared" si="4"/>
        <v>42.730527788398291</v>
      </c>
      <c r="O23" s="13">
        <f t="shared" si="5"/>
        <v>22.777101859184203</v>
      </c>
      <c r="P23" s="14">
        <v>3</v>
      </c>
      <c r="Q23" s="11">
        <f t="shared" si="22"/>
        <v>0.32155871019097282</v>
      </c>
      <c r="R23" s="12">
        <f t="shared" si="23"/>
        <v>5.0243548467339503</v>
      </c>
      <c r="S23" s="12">
        <f t="shared" si="8"/>
        <v>2.7284636152945025</v>
      </c>
      <c r="T23" s="12">
        <f t="shared" si="24"/>
        <v>8.1867543860925416</v>
      </c>
      <c r="U23" s="13">
        <v>25000</v>
      </c>
      <c r="V23" s="13">
        <v>660</v>
      </c>
      <c r="W23" s="13">
        <v>20</v>
      </c>
      <c r="X23" s="13" t="s">
        <v>3</v>
      </c>
      <c r="Y23" s="30" t="s">
        <v>88</v>
      </c>
      <c r="Z23" s="13">
        <v>405</v>
      </c>
      <c r="AA23" s="13" t="s">
        <v>128</v>
      </c>
      <c r="AB23" s="13" t="s">
        <v>51</v>
      </c>
      <c r="AC23" s="13" t="s">
        <v>79</v>
      </c>
      <c r="AD23" s="13" t="s">
        <v>114</v>
      </c>
      <c r="AE23" s="12">
        <v>1.9</v>
      </c>
    </row>
    <row r="24" spans="1:31" x14ac:dyDescent="0.25">
      <c r="A24" s="7" t="s">
        <v>18</v>
      </c>
      <c r="B24" s="8" t="s">
        <v>19</v>
      </c>
      <c r="C24" s="14">
        <v>400</v>
      </c>
      <c r="D24" s="9">
        <v>495</v>
      </c>
      <c r="E24" s="14">
        <v>362</v>
      </c>
      <c r="F24" s="14">
        <v>655</v>
      </c>
      <c r="G24" s="14">
        <v>300</v>
      </c>
      <c r="H24" s="14">
        <f t="shared" si="18"/>
        <v>250</v>
      </c>
      <c r="I24" s="14">
        <v>4096</v>
      </c>
      <c r="J24" s="11">
        <f t="shared" si="19"/>
        <v>0.121</v>
      </c>
      <c r="K24" s="11">
        <f t="shared" si="20"/>
        <v>8.837890625E-2</v>
      </c>
      <c r="L24" s="11">
        <f t="shared" si="21"/>
        <v>0.159912109375</v>
      </c>
      <c r="M24" s="14">
        <v>30</v>
      </c>
      <c r="N24" s="27">
        <f t="shared" si="4"/>
        <v>42.730527788398291</v>
      </c>
      <c r="O24" s="13">
        <f t="shared" si="5"/>
        <v>22.777101859184203</v>
      </c>
      <c r="P24" s="14">
        <v>3</v>
      </c>
      <c r="Q24" s="11">
        <f t="shared" si="22"/>
        <v>0.24166834741060689</v>
      </c>
      <c r="R24" s="12">
        <f t="shared" si="23"/>
        <v>3.7760679282907326</v>
      </c>
      <c r="S24" s="12">
        <f t="shared" si="8"/>
        <v>2.0323124048078394</v>
      </c>
      <c r="T24" s="12">
        <f t="shared" si="24"/>
        <v>6.4451011092435273</v>
      </c>
      <c r="U24" s="13">
        <v>14500</v>
      </c>
      <c r="V24" s="13">
        <v>660</v>
      </c>
      <c r="W24" s="13">
        <v>20</v>
      </c>
      <c r="X24" s="13" t="s">
        <v>59</v>
      </c>
      <c r="Y24" s="30" t="s">
        <v>88</v>
      </c>
      <c r="Z24" s="13">
        <v>405</v>
      </c>
      <c r="AA24" s="13" t="s">
        <v>128</v>
      </c>
      <c r="AB24" s="13" t="s">
        <v>130</v>
      </c>
      <c r="AC24" s="13" t="s">
        <v>79</v>
      </c>
      <c r="AD24" s="13" t="s">
        <v>114</v>
      </c>
      <c r="AE24" s="12">
        <v>2.2999999999999998</v>
      </c>
    </row>
    <row r="25" spans="1:31" x14ac:dyDescent="0.25">
      <c r="N25" s="27"/>
      <c r="O25" s="33"/>
      <c r="S25" s="32"/>
      <c r="T25" s="32"/>
      <c r="AD25" s="13"/>
    </row>
    <row r="26" spans="1:31" s="2" customFormat="1" x14ac:dyDescent="0.25">
      <c r="A26" s="7" t="s">
        <v>28</v>
      </c>
      <c r="B26" s="8" t="s">
        <v>29</v>
      </c>
      <c r="C26" s="10">
        <v>700</v>
      </c>
      <c r="D26" s="8">
        <v>302</v>
      </c>
      <c r="E26" s="10">
        <v>205</v>
      </c>
      <c r="F26" s="10">
        <v>399</v>
      </c>
      <c r="G26" s="10">
        <v>500</v>
      </c>
      <c r="H26" s="10">
        <f>C26-G26/2</f>
        <v>450</v>
      </c>
      <c r="I26" s="10">
        <v>4096</v>
      </c>
      <c r="J26" s="25">
        <f>ROUND(D26/I26,3)</f>
        <v>7.3999999999999996E-2</v>
      </c>
      <c r="K26" s="25">
        <f>E26/I26</f>
        <v>5.0048828125E-2</v>
      </c>
      <c r="L26" s="25">
        <f>F26/I26</f>
        <v>9.7412109375E-2</v>
      </c>
      <c r="M26" s="10">
        <v>19</v>
      </c>
      <c r="N26" s="27">
        <f t="shared" si="4"/>
        <v>28.17442499993119</v>
      </c>
      <c r="O26" s="27">
        <f t="shared" si="5"/>
        <v>14.236405193506938</v>
      </c>
      <c r="P26" s="10">
        <v>11</v>
      </c>
      <c r="Q26" s="25">
        <f>J26/SIN(M26*PI()/180)*COS(P26*PI()/180)</f>
        <v>0.2231189094530629</v>
      </c>
      <c r="R26" s="26">
        <f>Q26/64*1000</f>
        <v>3.4862329602041076</v>
      </c>
      <c r="S26" s="26">
        <f t="shared" si="8"/>
        <v>1.625824924976734</v>
      </c>
      <c r="T26" s="12">
        <f t="shared" ref="T26:T29" si="25">L26/SIN(O26*PI()/180)/64*1000*COS(P26*PI()/180)</f>
        <v>6.0754695690648886</v>
      </c>
      <c r="U26" s="27">
        <v>14500</v>
      </c>
      <c r="V26" s="27">
        <v>660</v>
      </c>
      <c r="W26" s="27">
        <v>20</v>
      </c>
      <c r="X26" s="27" t="s">
        <v>3</v>
      </c>
      <c r="Y26" s="30" t="s">
        <v>88</v>
      </c>
      <c r="Z26" s="13">
        <v>405</v>
      </c>
      <c r="AA26" s="13" t="s">
        <v>128</v>
      </c>
      <c r="AB26" s="27" t="s">
        <v>51</v>
      </c>
      <c r="AC26" s="13" t="s">
        <v>79</v>
      </c>
      <c r="AD26" s="13" t="s">
        <v>114</v>
      </c>
      <c r="AE26" s="26">
        <v>1.9</v>
      </c>
    </row>
    <row r="27" spans="1:31" s="2" customFormat="1" x14ac:dyDescent="0.25">
      <c r="A27" s="34" t="s">
        <v>119</v>
      </c>
      <c r="B27" s="8" t="s">
        <v>120</v>
      </c>
      <c r="C27" s="36">
        <v>700</v>
      </c>
      <c r="D27" s="35">
        <v>480</v>
      </c>
      <c r="E27" s="36">
        <v>310</v>
      </c>
      <c r="F27" s="36">
        <v>650</v>
      </c>
      <c r="G27" s="36">
        <v>500</v>
      </c>
      <c r="H27" s="10">
        <f>C27-G27/2</f>
        <v>450</v>
      </c>
      <c r="I27" s="36">
        <v>1280</v>
      </c>
      <c r="J27" s="37">
        <f>ROUND(D27/I27,3)</f>
        <v>0.375</v>
      </c>
      <c r="K27" s="37">
        <f>E27/I27</f>
        <v>0.2421875</v>
      </c>
      <c r="L27" s="25">
        <f>F27/I27</f>
        <v>0.5078125</v>
      </c>
      <c r="M27" s="36">
        <v>19</v>
      </c>
      <c r="N27" s="38">
        <f>ATAN((C27*TAN(M27*PI()/180)/(C27-0.5*G27)))*180/PI()</f>
        <v>28.17442499993119</v>
      </c>
      <c r="O27" s="38">
        <f>ATAN((C27*TAN(M27*PI()/180)/(C27+0.5*G27)))*180/PI()</f>
        <v>14.236405193506938</v>
      </c>
      <c r="P27" s="36">
        <v>3</v>
      </c>
      <c r="Q27" s="37">
        <f>J27/SIN(M27*PI()/180)*COS(P27*PI()/180)</f>
        <v>1.1502540110453154</v>
      </c>
      <c r="R27" s="39">
        <f>Q27/64*1000</f>
        <v>17.972718922583052</v>
      </c>
      <c r="S27" s="39">
        <f t="shared" si="8"/>
        <v>8.0036745024738334</v>
      </c>
      <c r="T27" s="12">
        <f t="shared" si="25"/>
        <v>32.220191625595497</v>
      </c>
      <c r="U27" s="38">
        <v>200000</v>
      </c>
      <c r="V27" s="38">
        <v>660</v>
      </c>
      <c r="W27" s="27">
        <v>20</v>
      </c>
      <c r="X27" s="27" t="s">
        <v>3</v>
      </c>
      <c r="Y27" s="30" t="s">
        <v>88</v>
      </c>
      <c r="Z27" s="13">
        <v>405</v>
      </c>
      <c r="AA27" s="13" t="s">
        <v>128</v>
      </c>
      <c r="AB27" s="27" t="s">
        <v>51</v>
      </c>
      <c r="AC27" s="13" t="s">
        <v>79</v>
      </c>
      <c r="AD27" s="13" t="s">
        <v>114</v>
      </c>
      <c r="AE27" s="26">
        <v>1.9</v>
      </c>
    </row>
    <row r="28" spans="1:31" s="2" customFormat="1" x14ac:dyDescent="0.25">
      <c r="A28" s="7" t="s">
        <v>26</v>
      </c>
      <c r="B28" s="8" t="s">
        <v>27</v>
      </c>
      <c r="C28" s="10">
        <v>700</v>
      </c>
      <c r="D28" s="8">
        <v>500</v>
      </c>
      <c r="E28" s="10">
        <v>347</v>
      </c>
      <c r="F28" s="10">
        <v>653</v>
      </c>
      <c r="G28" s="10">
        <v>500</v>
      </c>
      <c r="H28" s="10">
        <f>C28-G28/2</f>
        <v>450</v>
      </c>
      <c r="I28" s="10">
        <v>1600</v>
      </c>
      <c r="J28" s="25">
        <f>ROUND(D28/I28,3)</f>
        <v>0.313</v>
      </c>
      <c r="K28" s="25">
        <f>E28/I28</f>
        <v>0.21687500000000001</v>
      </c>
      <c r="L28" s="25">
        <f>F28/I28</f>
        <v>0.40812500000000002</v>
      </c>
      <c r="M28" s="10">
        <v>19</v>
      </c>
      <c r="N28" s="27">
        <f t="shared" si="4"/>
        <v>28.17442499993119</v>
      </c>
      <c r="O28" s="27">
        <f t="shared" si="5"/>
        <v>14.236405193506938</v>
      </c>
      <c r="P28" s="10">
        <v>3</v>
      </c>
      <c r="Q28" s="25">
        <f>J28/SIN(M28*PI()/180)*COS(P28*PI()/180)</f>
        <v>0.96007868121915652</v>
      </c>
      <c r="R28" s="26">
        <f>Q28/64*1000</f>
        <v>15.00122939404932</v>
      </c>
      <c r="S28" s="26">
        <f t="shared" si="8"/>
        <v>7.1671614254410843</v>
      </c>
      <c r="T28" s="12">
        <f t="shared" si="25"/>
        <v>25.895120161863211</v>
      </c>
      <c r="U28" s="27">
        <v>25000</v>
      </c>
      <c r="V28" s="27">
        <v>660</v>
      </c>
      <c r="W28" s="27">
        <v>20</v>
      </c>
      <c r="X28" s="27" t="s">
        <v>3</v>
      </c>
      <c r="Y28" s="30" t="s">
        <v>88</v>
      </c>
      <c r="Z28" s="13">
        <v>405</v>
      </c>
      <c r="AA28" s="13" t="s">
        <v>128</v>
      </c>
      <c r="AB28" s="27" t="s">
        <v>51</v>
      </c>
      <c r="AC28" s="13" t="s">
        <v>79</v>
      </c>
      <c r="AD28" s="13" t="s">
        <v>114</v>
      </c>
      <c r="AE28" s="26">
        <v>1.9</v>
      </c>
    </row>
    <row r="29" spans="1:31" s="2" customFormat="1" x14ac:dyDescent="0.25">
      <c r="A29" s="7" t="s">
        <v>24</v>
      </c>
      <c r="B29" s="8" t="s">
        <v>25</v>
      </c>
      <c r="C29" s="10">
        <v>700</v>
      </c>
      <c r="D29" s="8">
        <v>640</v>
      </c>
      <c r="E29" s="10">
        <v>444</v>
      </c>
      <c r="F29" s="10">
        <v>836</v>
      </c>
      <c r="G29" s="10">
        <v>500</v>
      </c>
      <c r="H29" s="10">
        <f>C29-G29/2</f>
        <v>450</v>
      </c>
      <c r="I29" s="10">
        <v>2048</v>
      </c>
      <c r="J29" s="25">
        <f>ROUND(D29/I29,3)</f>
        <v>0.313</v>
      </c>
      <c r="K29" s="25">
        <f>E29/I29</f>
        <v>0.216796875</v>
      </c>
      <c r="L29" s="25">
        <f>F29/I29</f>
        <v>0.408203125</v>
      </c>
      <c r="M29" s="10">
        <v>19</v>
      </c>
      <c r="N29" s="27">
        <f t="shared" si="4"/>
        <v>28.17442499993119</v>
      </c>
      <c r="O29" s="27">
        <f t="shared" si="5"/>
        <v>14.236405193506938</v>
      </c>
      <c r="P29" s="10">
        <v>3</v>
      </c>
      <c r="Q29" s="25">
        <f>J29/SIN(M29*PI()/180)*COS(P29*PI()/180)</f>
        <v>0.96007868121915652</v>
      </c>
      <c r="R29" s="26">
        <f>Q29/64*1000</f>
        <v>15.00122939404932</v>
      </c>
      <c r="S29" s="26">
        <f t="shared" si="8"/>
        <v>7.1645795949564137</v>
      </c>
      <c r="T29" s="12">
        <f t="shared" si="25"/>
        <v>25.900077114420998</v>
      </c>
      <c r="U29" s="27">
        <v>25000</v>
      </c>
      <c r="V29" s="27">
        <v>660</v>
      </c>
      <c r="W29" s="27">
        <v>20</v>
      </c>
      <c r="X29" s="27" t="s">
        <v>3</v>
      </c>
      <c r="Y29" s="30" t="s">
        <v>88</v>
      </c>
      <c r="Z29" s="13">
        <v>405</v>
      </c>
      <c r="AA29" s="13" t="s">
        <v>128</v>
      </c>
      <c r="AB29" s="27" t="s">
        <v>51</v>
      </c>
      <c r="AC29" s="13" t="s">
        <v>79</v>
      </c>
      <c r="AD29" s="13" t="s">
        <v>114</v>
      </c>
      <c r="AE29" s="26">
        <v>1.9</v>
      </c>
    </row>
    <row r="30" spans="1:31" x14ac:dyDescent="0.25">
      <c r="N30" s="27"/>
      <c r="O30" s="33"/>
      <c r="S30" s="32"/>
      <c r="T30" s="32"/>
      <c r="AD30" s="13"/>
    </row>
    <row r="31" spans="1:31" s="2" customFormat="1" x14ac:dyDescent="0.25">
      <c r="A31" s="7" t="s">
        <v>36</v>
      </c>
      <c r="B31" s="8" t="s">
        <v>37</v>
      </c>
      <c r="C31" s="10">
        <v>744</v>
      </c>
      <c r="D31" s="8">
        <v>490</v>
      </c>
      <c r="E31" s="10">
        <v>251</v>
      </c>
      <c r="F31" s="10">
        <v>699</v>
      </c>
      <c r="G31" s="10">
        <v>800</v>
      </c>
      <c r="H31" s="10">
        <f t="shared" ref="H31:H34" si="26">C31-G31/2</f>
        <v>344</v>
      </c>
      <c r="I31" s="10">
        <v>4096</v>
      </c>
      <c r="J31" s="25">
        <f t="shared" ref="J31:J34" si="27">ROUND(D31/I31,3)</f>
        <v>0.12</v>
      </c>
      <c r="K31" s="25">
        <f t="shared" ref="K31:K34" si="28">E31/I31</f>
        <v>6.1279296875E-2</v>
      </c>
      <c r="L31" s="25">
        <f t="shared" ref="L31:L34" si="29">F31/I31</f>
        <v>0.170654296875</v>
      </c>
      <c r="M31" s="10">
        <v>18</v>
      </c>
      <c r="N31" s="27">
        <f t="shared" ref="N31:N48" si="30">ATAN((C31*TAN(M31*PI()/180)/(C31-0.5*G31)))*180/PI()</f>
        <v>35.096990224506371</v>
      </c>
      <c r="O31" s="27">
        <f t="shared" ref="O31:O48" si="31">ATAN((C31*TAN(M31*PI()/180)/(C31+0.5*G31)))*180/PI()</f>
        <v>11.931724770885658</v>
      </c>
      <c r="P31" s="10">
        <v>10</v>
      </c>
      <c r="Q31" s="25">
        <f t="shared" ref="Q31:Q34" si="32">J31/SIN(M31*PI()/180)*COS(P31*PI()/180)</f>
        <v>0.3824285800219594</v>
      </c>
      <c r="R31" s="26">
        <f t="shared" ref="R31:R34" si="33">Q31/64*1000</f>
        <v>5.9754465628431159</v>
      </c>
      <c r="S31" s="26">
        <f t="shared" ref="S31:S49" si="34">K31/SIN(N31*PI()/180)/64*1000*COS(P31*PI()/180)</f>
        <v>1.6400077842361109</v>
      </c>
      <c r="T31" s="12">
        <f t="shared" ref="T31:T34" si="35">L31/SIN(O31*PI()/180)/64*1000*COS(P31*PI()/180)</f>
        <v>12.701402818335502</v>
      </c>
      <c r="U31" s="27">
        <v>14500</v>
      </c>
      <c r="V31" s="27">
        <v>660</v>
      </c>
      <c r="W31" s="27">
        <v>20</v>
      </c>
      <c r="X31" s="27" t="s">
        <v>3</v>
      </c>
      <c r="Y31" s="30" t="s">
        <v>88</v>
      </c>
      <c r="Z31" s="13">
        <v>405</v>
      </c>
      <c r="AA31" s="13" t="s">
        <v>128</v>
      </c>
      <c r="AB31" s="27" t="s">
        <v>51</v>
      </c>
      <c r="AC31" s="13" t="s">
        <v>79</v>
      </c>
      <c r="AD31" s="13" t="s">
        <v>114</v>
      </c>
      <c r="AE31" s="26">
        <v>1.9</v>
      </c>
    </row>
    <row r="32" spans="1:31" s="2" customFormat="1" x14ac:dyDescent="0.25">
      <c r="A32" s="7" t="s">
        <v>32</v>
      </c>
      <c r="B32" s="8" t="s">
        <v>33</v>
      </c>
      <c r="C32" s="10">
        <v>744</v>
      </c>
      <c r="D32" s="8">
        <v>795</v>
      </c>
      <c r="E32" s="10">
        <v>440</v>
      </c>
      <c r="F32" s="10">
        <v>1210</v>
      </c>
      <c r="G32" s="10">
        <v>800</v>
      </c>
      <c r="H32" s="10">
        <f t="shared" si="26"/>
        <v>344</v>
      </c>
      <c r="I32" s="10">
        <v>1600</v>
      </c>
      <c r="J32" s="25">
        <f t="shared" si="27"/>
        <v>0.497</v>
      </c>
      <c r="K32" s="25">
        <f t="shared" si="28"/>
        <v>0.27500000000000002</v>
      </c>
      <c r="L32" s="25">
        <f t="shared" si="29"/>
        <v>0.75624999999999998</v>
      </c>
      <c r="M32" s="10">
        <v>18</v>
      </c>
      <c r="N32" s="27">
        <f t="shared" si="30"/>
        <v>35.096990224506371</v>
      </c>
      <c r="O32" s="27">
        <f t="shared" si="31"/>
        <v>11.931724770885658</v>
      </c>
      <c r="P32" s="10">
        <v>3</v>
      </c>
      <c r="Q32" s="25">
        <f t="shared" si="32"/>
        <v>1.6061216302259804</v>
      </c>
      <c r="R32" s="26">
        <f t="shared" si="33"/>
        <v>25.095650472280944</v>
      </c>
      <c r="S32" s="26">
        <f t="shared" si="34"/>
        <v>7.4630745013157762</v>
      </c>
      <c r="T32" s="12">
        <f t="shared" si="35"/>
        <v>57.075903744572514</v>
      </c>
      <c r="U32" s="27">
        <v>25000</v>
      </c>
      <c r="V32" s="27">
        <v>660</v>
      </c>
      <c r="W32" s="27">
        <v>20</v>
      </c>
      <c r="X32" s="27" t="s">
        <v>3</v>
      </c>
      <c r="Y32" s="30" t="s">
        <v>88</v>
      </c>
      <c r="Z32" s="13">
        <v>405</v>
      </c>
      <c r="AA32" s="13" t="s">
        <v>128</v>
      </c>
      <c r="AB32" s="27" t="s">
        <v>51</v>
      </c>
      <c r="AC32" s="13" t="s">
        <v>79</v>
      </c>
      <c r="AD32" s="13" t="s">
        <v>114</v>
      </c>
      <c r="AE32" s="26">
        <v>1.9</v>
      </c>
    </row>
    <row r="33" spans="1:31" s="2" customFormat="1" x14ac:dyDescent="0.25">
      <c r="A33" s="7" t="s">
        <v>34</v>
      </c>
      <c r="B33" s="8" t="s">
        <v>35</v>
      </c>
      <c r="C33" s="10">
        <v>744</v>
      </c>
      <c r="D33" s="8">
        <v>842</v>
      </c>
      <c r="E33" s="10">
        <v>445</v>
      </c>
      <c r="F33" s="10">
        <v>1240</v>
      </c>
      <c r="G33" s="10">
        <v>800</v>
      </c>
      <c r="H33" s="10">
        <f t="shared" si="26"/>
        <v>344</v>
      </c>
      <c r="I33" s="10">
        <v>4096</v>
      </c>
      <c r="J33" s="25">
        <f t="shared" si="27"/>
        <v>0.20599999999999999</v>
      </c>
      <c r="K33" s="25">
        <f t="shared" si="28"/>
        <v>0.108642578125</v>
      </c>
      <c r="L33" s="25">
        <f t="shared" si="29"/>
        <v>0.302734375</v>
      </c>
      <c r="M33" s="10">
        <v>18</v>
      </c>
      <c r="N33" s="27">
        <f t="shared" si="30"/>
        <v>35.096990224506371</v>
      </c>
      <c r="O33" s="27">
        <f t="shared" si="31"/>
        <v>11.931724770885658</v>
      </c>
      <c r="P33" s="10">
        <v>5</v>
      </c>
      <c r="Q33" s="25">
        <f t="shared" si="32"/>
        <v>0.66409327494105241</v>
      </c>
      <c r="R33" s="26">
        <f t="shared" si="33"/>
        <v>10.376457420953944</v>
      </c>
      <c r="S33" s="26">
        <f t="shared" si="34"/>
        <v>2.9412027676155428</v>
      </c>
      <c r="T33" s="12">
        <f t="shared" si="35"/>
        <v>22.792342695050159</v>
      </c>
      <c r="U33" s="27">
        <v>14500</v>
      </c>
      <c r="V33" s="27">
        <v>660</v>
      </c>
      <c r="W33" s="27">
        <v>20</v>
      </c>
      <c r="X33" s="27" t="s">
        <v>59</v>
      </c>
      <c r="Y33" s="30" t="s">
        <v>88</v>
      </c>
      <c r="Z33" s="13">
        <v>405</v>
      </c>
      <c r="AA33" s="13" t="s">
        <v>128</v>
      </c>
      <c r="AB33" s="13" t="s">
        <v>130</v>
      </c>
      <c r="AC33" s="13" t="s">
        <v>79</v>
      </c>
      <c r="AD33" s="13" t="s">
        <v>114</v>
      </c>
      <c r="AE33" s="26">
        <v>2.2999999999999998</v>
      </c>
    </row>
    <row r="34" spans="1:31" s="2" customFormat="1" x14ac:dyDescent="0.25">
      <c r="A34" s="7" t="s">
        <v>30</v>
      </c>
      <c r="B34" s="8" t="s">
        <v>31</v>
      </c>
      <c r="C34" s="10">
        <v>744</v>
      </c>
      <c r="D34" s="8">
        <v>1015</v>
      </c>
      <c r="E34" s="10">
        <v>563</v>
      </c>
      <c r="F34" s="10">
        <v>1549</v>
      </c>
      <c r="G34" s="10">
        <v>800</v>
      </c>
      <c r="H34" s="10">
        <f t="shared" si="26"/>
        <v>344</v>
      </c>
      <c r="I34" s="10">
        <v>2048</v>
      </c>
      <c r="J34" s="25">
        <f t="shared" si="27"/>
        <v>0.496</v>
      </c>
      <c r="K34" s="25">
        <f t="shared" si="28"/>
        <v>0.27490234375</v>
      </c>
      <c r="L34" s="25">
        <f t="shared" si="29"/>
        <v>0.75634765625</v>
      </c>
      <c r="M34" s="10">
        <v>18</v>
      </c>
      <c r="N34" s="27">
        <f t="shared" si="30"/>
        <v>35.096990224506371</v>
      </c>
      <c r="O34" s="27">
        <f t="shared" si="31"/>
        <v>11.931724770885658</v>
      </c>
      <c r="P34" s="10">
        <v>3</v>
      </c>
      <c r="Q34" s="25">
        <f t="shared" si="32"/>
        <v>1.602889997167176</v>
      </c>
      <c r="R34" s="26">
        <f t="shared" si="33"/>
        <v>25.045156205737126</v>
      </c>
      <c r="S34" s="26">
        <f t="shared" si="34"/>
        <v>7.4604242617911609</v>
      </c>
      <c r="T34" s="12">
        <f t="shared" si="35"/>
        <v>57.083274083382506</v>
      </c>
      <c r="U34" s="27">
        <v>25000</v>
      </c>
      <c r="V34" s="27">
        <v>660</v>
      </c>
      <c r="W34" s="27">
        <v>20</v>
      </c>
      <c r="X34" s="27" t="s">
        <v>59</v>
      </c>
      <c r="Y34" s="30" t="s">
        <v>88</v>
      </c>
      <c r="Z34" s="13">
        <v>405</v>
      </c>
      <c r="AA34" s="13" t="s">
        <v>128</v>
      </c>
      <c r="AB34" s="13" t="s">
        <v>129</v>
      </c>
      <c r="AC34" s="13" t="s">
        <v>79</v>
      </c>
      <c r="AD34" s="13" t="s">
        <v>114</v>
      </c>
      <c r="AE34" s="26">
        <v>1.9</v>
      </c>
    </row>
    <row r="35" spans="1:31" s="2" customFormat="1" x14ac:dyDescent="0.25">
      <c r="A35" s="46"/>
      <c r="B35" s="47"/>
      <c r="C35" s="48"/>
      <c r="D35" s="47"/>
      <c r="E35" s="48"/>
      <c r="F35" s="48"/>
      <c r="G35" s="48"/>
      <c r="H35" s="48"/>
      <c r="I35" s="48"/>
      <c r="J35" s="49"/>
      <c r="K35" s="49"/>
      <c r="L35" s="49"/>
      <c r="M35" s="48"/>
      <c r="N35" s="50"/>
      <c r="O35" s="51"/>
      <c r="P35" s="48"/>
      <c r="Q35" s="49"/>
      <c r="R35" s="52"/>
      <c r="S35" s="52"/>
      <c r="T35" s="52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2"/>
    </row>
    <row r="36" spans="1:31" s="2" customFormat="1" x14ac:dyDescent="0.25">
      <c r="A36" s="29" t="s">
        <v>123</v>
      </c>
      <c r="B36" s="8" t="s">
        <v>124</v>
      </c>
      <c r="C36" s="10">
        <v>920</v>
      </c>
      <c r="D36" s="8">
        <v>1200</v>
      </c>
      <c r="E36" s="10">
        <v>551</v>
      </c>
      <c r="F36" s="10">
        <v>1905</v>
      </c>
      <c r="G36" s="10">
        <v>1090</v>
      </c>
      <c r="H36" s="10">
        <f t="shared" ref="H36" si="36">C36-G36/2</f>
        <v>375</v>
      </c>
      <c r="I36" s="10">
        <v>2048</v>
      </c>
      <c r="J36" s="25">
        <f t="shared" ref="J36" si="37">ROUND(D36/I36,3)</f>
        <v>0.58599999999999997</v>
      </c>
      <c r="K36" s="25">
        <f t="shared" ref="K36" si="38">E36/I36</f>
        <v>0.26904296875</v>
      </c>
      <c r="L36" s="25">
        <f t="shared" ref="L36" si="39">F36/I36</f>
        <v>0.93017578125</v>
      </c>
      <c r="M36" s="10">
        <v>15</v>
      </c>
      <c r="N36" s="27">
        <f t="shared" ref="N36" si="40">ATAN((C36*TAN(M36*PI()/180)/(C36-0.5*G36)))*180/PI()</f>
        <v>33.31966653825129</v>
      </c>
      <c r="O36" s="27">
        <f t="shared" ref="O36" si="41">ATAN((C36*TAN(M36*PI()/180)/(C36+0.5*G36)))*180/PI()</f>
        <v>9.551593110523978</v>
      </c>
      <c r="P36" s="10">
        <v>3</v>
      </c>
      <c r="Q36" s="25">
        <f t="shared" ref="Q36" si="42">J36/SIN(M36*PI()/180)*COS(P36*PI()/180)</f>
        <v>2.2610272251579402</v>
      </c>
      <c r="R36" s="26">
        <f t="shared" ref="R36" si="43">Q36/64*1000</f>
        <v>35.328550393092819</v>
      </c>
      <c r="S36" s="26">
        <f t="shared" ref="S36" si="44">K36/SIN(N36*PI()/180)/64*1000*COS(P36*PI()/180)</f>
        <v>7.6423835876233586</v>
      </c>
      <c r="T36" s="12">
        <f t="shared" ref="T36" si="45">L36/SIN(O36*PI()/180)/64*1000*COS(P36*PI()/180)</f>
        <v>87.468108576367058</v>
      </c>
      <c r="U36" s="27">
        <v>25000</v>
      </c>
      <c r="V36" s="27">
        <v>660</v>
      </c>
      <c r="W36" s="27">
        <v>20</v>
      </c>
      <c r="X36" s="27" t="s">
        <v>59</v>
      </c>
      <c r="Y36" s="30" t="s">
        <v>88</v>
      </c>
      <c r="Z36" s="13">
        <v>405</v>
      </c>
      <c r="AA36" s="13" t="s">
        <v>128</v>
      </c>
      <c r="AB36" s="13" t="s">
        <v>129</v>
      </c>
      <c r="AC36" s="13" t="s">
        <v>79</v>
      </c>
      <c r="AD36" s="13" t="s">
        <v>114</v>
      </c>
      <c r="AE36" s="26">
        <v>1.9</v>
      </c>
    </row>
    <row r="37" spans="1:31" x14ac:dyDescent="0.25">
      <c r="A37" s="21"/>
      <c r="B37" s="15"/>
      <c r="C37" s="15"/>
      <c r="D37" s="15"/>
      <c r="E37" s="14"/>
      <c r="F37" s="14"/>
      <c r="G37" s="15"/>
      <c r="H37" s="15"/>
      <c r="I37" s="15"/>
      <c r="J37" s="15"/>
      <c r="K37" s="22"/>
      <c r="L37" s="22"/>
      <c r="M37" s="15"/>
      <c r="N37" s="27"/>
      <c r="O37" s="23"/>
      <c r="P37" s="14"/>
      <c r="Q37" s="11"/>
      <c r="R37" s="28"/>
      <c r="S37" s="28"/>
      <c r="T37" s="28"/>
      <c r="U37" s="23"/>
      <c r="V37" s="15"/>
      <c r="W37" s="15"/>
      <c r="X37" s="15"/>
      <c r="Y37" s="23"/>
      <c r="Z37" s="15"/>
      <c r="AA37" s="15"/>
      <c r="AB37" s="15"/>
      <c r="AC37" s="15"/>
      <c r="AD37" s="15"/>
      <c r="AE37" s="15"/>
    </row>
    <row r="38" spans="1:31" x14ac:dyDescent="0.25">
      <c r="A38" s="7" t="s">
        <v>40</v>
      </c>
      <c r="B38" s="8" t="s">
        <v>41</v>
      </c>
      <c r="C38" s="10">
        <v>172.5</v>
      </c>
      <c r="D38" s="8">
        <v>82</v>
      </c>
      <c r="E38" s="10">
        <v>80</v>
      </c>
      <c r="F38" s="10">
        <v>85</v>
      </c>
      <c r="G38" s="10">
        <v>15</v>
      </c>
      <c r="H38" s="10">
        <f>C38-0.5*G38</f>
        <v>165</v>
      </c>
      <c r="I38" s="10">
        <v>4096</v>
      </c>
      <c r="J38" s="25">
        <f>ROUND(D38/I38,3)</f>
        <v>0.02</v>
      </c>
      <c r="K38" s="25">
        <f>E38/I38</f>
        <v>1.953125E-2</v>
      </c>
      <c r="L38" s="25">
        <f>F38/I38</f>
        <v>2.0751953125E-2</v>
      </c>
      <c r="M38" s="10">
        <v>39</v>
      </c>
      <c r="N38" s="27">
        <f t="shared" si="30"/>
        <v>40.250998229271836</v>
      </c>
      <c r="O38" s="27">
        <f t="shared" si="31"/>
        <v>37.813001695580169</v>
      </c>
      <c r="P38" s="10">
        <v>18</v>
      </c>
      <c r="Q38" s="25">
        <f>J38/SIN(M38*PI()/180)*COS(P38*PI()/180)</f>
        <v>3.0224875272469507E-2</v>
      </c>
      <c r="R38" s="26">
        <f>Q38/64*1000</f>
        <v>0.47226367613233605</v>
      </c>
      <c r="S38" s="26">
        <f t="shared" si="34"/>
        <v>0.44919156618888112</v>
      </c>
      <c r="T38" s="12">
        <f t="shared" ref="T38:T39" si="46">L38/SIN(O38*PI()/180)/64*1000*COS(P38*PI()/180)</f>
        <v>0.50299502343993874</v>
      </c>
      <c r="U38" s="27">
        <v>14500</v>
      </c>
      <c r="V38" s="27">
        <v>660</v>
      </c>
      <c r="W38" s="27">
        <v>20</v>
      </c>
      <c r="X38" s="27" t="s">
        <v>3</v>
      </c>
      <c r="Y38" s="30" t="s">
        <v>88</v>
      </c>
      <c r="Z38" s="13">
        <v>405</v>
      </c>
      <c r="AA38" s="13" t="s">
        <v>127</v>
      </c>
      <c r="AB38" s="27" t="s">
        <v>51</v>
      </c>
      <c r="AC38" s="27" t="s">
        <v>80</v>
      </c>
      <c r="AD38" s="27" t="s">
        <v>115</v>
      </c>
      <c r="AE38" s="26">
        <v>1.5</v>
      </c>
    </row>
    <row r="39" spans="1:31" x14ac:dyDescent="0.25">
      <c r="A39" s="7" t="s">
        <v>42</v>
      </c>
      <c r="B39" s="8" t="s">
        <v>43</v>
      </c>
      <c r="C39" s="10">
        <v>172.5</v>
      </c>
      <c r="D39" s="8">
        <v>145</v>
      </c>
      <c r="E39" s="10">
        <v>141</v>
      </c>
      <c r="F39" s="10">
        <v>149</v>
      </c>
      <c r="G39" s="10">
        <v>15</v>
      </c>
      <c r="H39" s="10">
        <f>C39-0.5*G39</f>
        <v>165</v>
      </c>
      <c r="I39" s="10">
        <v>4096</v>
      </c>
      <c r="J39" s="25">
        <f>ROUND(D39/I39,3)</f>
        <v>3.5000000000000003E-2</v>
      </c>
      <c r="K39" s="25">
        <f>E39/I39</f>
        <v>3.4423828125E-2</v>
      </c>
      <c r="L39" s="25">
        <f>F39/I39</f>
        <v>3.6376953125E-2</v>
      </c>
      <c r="M39" s="10">
        <v>39</v>
      </c>
      <c r="N39" s="27">
        <f t="shared" si="30"/>
        <v>40.250998229271836</v>
      </c>
      <c r="O39" s="27">
        <f t="shared" si="31"/>
        <v>37.813001695580169</v>
      </c>
      <c r="P39" s="10">
        <v>10</v>
      </c>
      <c r="Q39" s="25">
        <f>J39/SIN(M39*PI()/180)*COS(P39*PI()/180)</f>
        <v>5.477062533748038E-2</v>
      </c>
      <c r="R39" s="26">
        <f>Q39/64*1000</f>
        <v>0.85579102089813097</v>
      </c>
      <c r="S39" s="26">
        <f t="shared" si="34"/>
        <v>0.8197961089081609</v>
      </c>
      <c r="T39" s="12">
        <f t="shared" si="46"/>
        <v>0.91301132456527301</v>
      </c>
      <c r="U39" s="27">
        <v>14500</v>
      </c>
      <c r="V39" s="27">
        <v>660</v>
      </c>
      <c r="W39" s="27">
        <v>20</v>
      </c>
      <c r="X39" s="27" t="s">
        <v>3</v>
      </c>
      <c r="Y39" s="30" t="s">
        <v>88</v>
      </c>
      <c r="Z39" s="13">
        <v>405</v>
      </c>
      <c r="AA39" s="13" t="s">
        <v>127</v>
      </c>
      <c r="AB39" s="27" t="s">
        <v>51</v>
      </c>
      <c r="AC39" s="27" t="s">
        <v>80</v>
      </c>
      <c r="AD39" s="27" t="s">
        <v>115</v>
      </c>
      <c r="AE39" s="26">
        <v>1.5</v>
      </c>
    </row>
    <row r="40" spans="1:31" x14ac:dyDescent="0.25">
      <c r="A40" s="21"/>
      <c r="B40" s="15"/>
      <c r="C40" s="15"/>
      <c r="D40" s="15"/>
      <c r="E40" s="14"/>
      <c r="F40" s="14"/>
      <c r="G40" s="15"/>
      <c r="H40" s="15"/>
      <c r="I40" s="15"/>
      <c r="J40" s="15"/>
      <c r="K40" s="22"/>
      <c r="L40" s="22"/>
      <c r="M40" s="15"/>
      <c r="N40" s="27"/>
      <c r="O40" s="23"/>
      <c r="P40" s="14"/>
      <c r="Q40" s="11"/>
      <c r="R40" s="28"/>
      <c r="S40" s="28"/>
      <c r="T40" s="28"/>
      <c r="U40" s="23"/>
      <c r="V40" s="15"/>
      <c r="W40" s="15"/>
      <c r="X40" s="15"/>
      <c r="Y40" s="23"/>
      <c r="Z40" s="15"/>
      <c r="AA40" s="15"/>
      <c r="AB40" s="15"/>
      <c r="AC40" s="15"/>
      <c r="AD40" s="15"/>
      <c r="AE40" s="15"/>
    </row>
    <row r="41" spans="1:31" s="2" customFormat="1" x14ac:dyDescent="0.25">
      <c r="A41" s="7" t="s">
        <v>38</v>
      </c>
      <c r="B41" s="8" t="s">
        <v>39</v>
      </c>
      <c r="C41" s="8">
        <v>51.5</v>
      </c>
      <c r="D41" s="9">
        <v>12</v>
      </c>
      <c r="E41" s="9">
        <v>11.5</v>
      </c>
      <c r="F41" s="9">
        <v>12.5</v>
      </c>
      <c r="G41" s="14">
        <v>6</v>
      </c>
      <c r="H41" s="14">
        <f>C41-G41/2</f>
        <v>48.5</v>
      </c>
      <c r="I41" s="14">
        <v>2048</v>
      </c>
      <c r="J41" s="11">
        <f>ROUND(D41/I41,3)</f>
        <v>6.0000000000000001E-3</v>
      </c>
      <c r="K41" s="11">
        <f>E41/I41</f>
        <v>5.615234375E-3</v>
      </c>
      <c r="L41" s="11">
        <f>F41/I41</f>
        <v>6.103515625E-3</v>
      </c>
      <c r="M41" s="14">
        <v>30</v>
      </c>
      <c r="N41" s="27">
        <f t="shared" si="30"/>
        <v>31.510906548942131</v>
      </c>
      <c r="O41" s="13">
        <f t="shared" si="31"/>
        <v>28.615536473187017</v>
      </c>
      <c r="P41" s="14">
        <v>35</v>
      </c>
      <c r="Q41" s="11">
        <f>J41/SIN(M41*PI()/180)*COS(P41*PI()/180)</f>
        <v>9.8298245314679036E-3</v>
      </c>
      <c r="R41" s="12">
        <f>Q41/64*1000</f>
        <v>0.15359100830418598</v>
      </c>
      <c r="S41" s="12">
        <f t="shared" si="34"/>
        <v>0.13750942149640483</v>
      </c>
      <c r="T41" s="12">
        <f>L41/SIN(O41*PI()/180)/64*1000*COS(P41*PI()/180)</f>
        <v>0.16311452656521838</v>
      </c>
      <c r="U41" s="13">
        <v>25000</v>
      </c>
      <c r="V41" s="13" t="s">
        <v>90</v>
      </c>
      <c r="W41" s="13" t="s">
        <v>90</v>
      </c>
      <c r="X41" s="13" t="s">
        <v>90</v>
      </c>
      <c r="Y41" s="31" t="s">
        <v>89</v>
      </c>
      <c r="Z41" s="13">
        <v>450</v>
      </c>
      <c r="AA41" s="13" t="s">
        <v>110</v>
      </c>
      <c r="AB41" s="13" t="s">
        <v>93</v>
      </c>
      <c r="AC41" s="13" t="s">
        <v>83</v>
      </c>
      <c r="AD41" s="13" t="s">
        <v>116</v>
      </c>
      <c r="AE41" s="12">
        <v>0.6</v>
      </c>
    </row>
    <row r="42" spans="1:31" x14ac:dyDescent="0.25">
      <c r="A42" s="21"/>
      <c r="B42" s="15"/>
      <c r="C42" s="15"/>
      <c r="D42" s="15"/>
      <c r="E42" s="14"/>
      <c r="F42" s="14"/>
      <c r="G42" s="15"/>
      <c r="H42" s="15"/>
      <c r="I42" s="15"/>
      <c r="J42" s="15"/>
      <c r="K42" s="22"/>
      <c r="L42" s="22"/>
      <c r="M42" s="15"/>
      <c r="N42" s="27"/>
      <c r="O42" s="23"/>
      <c r="P42" s="14"/>
      <c r="Q42" s="11"/>
      <c r="R42" s="28"/>
      <c r="S42" s="28"/>
      <c r="T42" s="28"/>
      <c r="U42" s="23"/>
      <c r="V42" s="15"/>
      <c r="W42" s="15"/>
      <c r="X42" s="15"/>
      <c r="Y42" s="23"/>
      <c r="Z42" s="15"/>
      <c r="AA42" s="27"/>
      <c r="AB42" s="15"/>
      <c r="AC42" s="15"/>
      <c r="AD42" s="15"/>
      <c r="AE42" s="15"/>
    </row>
    <row r="43" spans="1:31" x14ac:dyDescent="0.25">
      <c r="A43" s="7" t="s">
        <v>60</v>
      </c>
      <c r="B43" s="8" t="s">
        <v>58</v>
      </c>
      <c r="C43" s="8">
        <v>117</v>
      </c>
      <c r="D43" s="9">
        <v>38</v>
      </c>
      <c r="E43" s="9">
        <v>34</v>
      </c>
      <c r="F43" s="9">
        <v>41</v>
      </c>
      <c r="G43" s="10">
        <v>30</v>
      </c>
      <c r="H43" s="10">
        <f>C43-G43/2</f>
        <v>102</v>
      </c>
      <c r="I43" s="10">
        <v>2048</v>
      </c>
      <c r="J43" s="11">
        <f>ROUND(D43/I43,3)</f>
        <v>1.9E-2</v>
      </c>
      <c r="K43" s="11">
        <f>E43/I43</f>
        <v>1.66015625E-2</v>
      </c>
      <c r="L43" s="11">
        <f>F43/I43</f>
        <v>2.001953125E-2</v>
      </c>
      <c r="M43" s="10">
        <v>18</v>
      </c>
      <c r="N43" s="27">
        <f t="shared" si="30"/>
        <v>20.440525382683276</v>
      </c>
      <c r="O43" s="27">
        <f t="shared" si="31"/>
        <v>16.066241996866172</v>
      </c>
      <c r="P43" s="10">
        <v>30</v>
      </c>
      <c r="Q43" s="11">
        <f>J43/SIN(M43*PI()/180)*COS(P43*PI()/180)</f>
        <v>5.3247824460874803E-2</v>
      </c>
      <c r="R43" s="12">
        <f>Q43/64*1000</f>
        <v>0.83199725720116879</v>
      </c>
      <c r="S43" s="12">
        <f t="shared" si="34"/>
        <v>0.64325324223324543</v>
      </c>
      <c r="T43" s="12">
        <f>L43/SIN(O43*PI()/180)/64*1000*COS(P43*PI()/180)</f>
        <v>0.97885699050495101</v>
      </c>
      <c r="U43" s="13">
        <v>25000</v>
      </c>
      <c r="V43" s="13">
        <v>450</v>
      </c>
      <c r="W43" s="13">
        <v>10</v>
      </c>
      <c r="X43" s="13" t="s">
        <v>59</v>
      </c>
      <c r="Y43" s="30" t="s">
        <v>88</v>
      </c>
      <c r="Z43" s="13" t="s">
        <v>90</v>
      </c>
      <c r="AA43" s="27" t="s">
        <v>90</v>
      </c>
      <c r="AB43" s="13" t="s">
        <v>90</v>
      </c>
      <c r="AC43" s="13" t="s">
        <v>85</v>
      </c>
      <c r="AD43" s="13" t="s">
        <v>117</v>
      </c>
      <c r="AE43" s="12">
        <v>1</v>
      </c>
    </row>
    <row r="44" spans="1:31" x14ac:dyDescent="0.25">
      <c r="A44" s="21"/>
      <c r="B44" s="15"/>
      <c r="C44" s="15"/>
      <c r="D44" s="15"/>
      <c r="E44" s="14"/>
      <c r="F44" s="14"/>
      <c r="G44" s="15"/>
      <c r="H44" s="15"/>
      <c r="I44" s="15"/>
      <c r="J44" s="15"/>
      <c r="K44" s="22"/>
      <c r="L44" s="22"/>
      <c r="M44" s="15"/>
      <c r="N44" s="27"/>
      <c r="O44" s="23"/>
      <c r="P44" s="14"/>
      <c r="Q44" s="11"/>
      <c r="R44" s="28"/>
      <c r="S44" s="28"/>
      <c r="T44" s="28"/>
      <c r="U44" s="23"/>
      <c r="V44" s="15"/>
      <c r="W44" s="15"/>
      <c r="X44" s="15"/>
      <c r="Y44" s="23"/>
      <c r="Z44" s="15"/>
      <c r="AA44" s="15"/>
      <c r="AB44" s="15"/>
      <c r="AC44" s="15"/>
      <c r="AD44" s="15"/>
      <c r="AE44" s="15"/>
    </row>
    <row r="45" spans="1:31" x14ac:dyDescent="0.25">
      <c r="A45" s="7" t="s">
        <v>61</v>
      </c>
      <c r="B45" s="8" t="s">
        <v>64</v>
      </c>
      <c r="C45" s="10">
        <v>31</v>
      </c>
      <c r="D45" s="8">
        <v>7</v>
      </c>
      <c r="E45" s="10">
        <v>6.5</v>
      </c>
      <c r="F45" s="10">
        <v>7.5</v>
      </c>
      <c r="G45" s="10">
        <v>5.2</v>
      </c>
      <c r="H45" s="10">
        <f>C45-0.5*G45</f>
        <v>28.4</v>
      </c>
      <c r="I45" s="10">
        <v>1280</v>
      </c>
      <c r="J45" s="25">
        <f>ROUND(D45/I45,3)</f>
        <v>5.0000000000000001E-3</v>
      </c>
      <c r="K45" s="25">
        <f>E45/I45</f>
        <v>5.0781250000000002E-3</v>
      </c>
      <c r="L45" s="25">
        <f>F45/I45</f>
        <v>5.859375E-3</v>
      </c>
      <c r="M45" s="10">
        <v>35</v>
      </c>
      <c r="N45" s="27">
        <f t="shared" si="30"/>
        <v>37.391079014711792</v>
      </c>
      <c r="O45" s="27">
        <f t="shared" si="31"/>
        <v>32.863463082991409</v>
      </c>
      <c r="P45" s="10">
        <v>50</v>
      </c>
      <c r="Q45" s="25">
        <f>J45/SIN(M45*PI()/180)*COS(P45*PI()/180)</f>
        <v>5.6033299918647108E-3</v>
      </c>
      <c r="R45" s="26">
        <f>Q45/64*1000</f>
        <v>8.7552031122886106E-2</v>
      </c>
      <c r="S45" s="26">
        <f t="shared" si="34"/>
        <v>8.3988892521574973E-2</v>
      </c>
      <c r="T45" s="12">
        <f t="shared" ref="T45:T49" si="47">L45/SIN(O45*PI()/180)/64*1000*COS(P45*PI()/180)</f>
        <v>0.1084495800416547</v>
      </c>
      <c r="U45" s="27">
        <v>200000</v>
      </c>
      <c r="V45" s="27" t="s">
        <v>90</v>
      </c>
      <c r="W45" s="27" t="s">
        <v>90</v>
      </c>
      <c r="X45" s="27" t="s">
        <v>90</v>
      </c>
      <c r="Y45" s="31" t="s">
        <v>89</v>
      </c>
      <c r="Z45" s="13">
        <v>450</v>
      </c>
      <c r="AA45" s="13" t="s">
        <v>110</v>
      </c>
      <c r="AB45" s="13" t="s">
        <v>93</v>
      </c>
      <c r="AC45" s="27" t="s">
        <v>84</v>
      </c>
      <c r="AD45" s="27" t="s">
        <v>118</v>
      </c>
      <c r="AE45" s="26">
        <v>0.5</v>
      </c>
    </row>
    <row r="46" spans="1:31" x14ac:dyDescent="0.25">
      <c r="A46" s="7" t="s">
        <v>86</v>
      </c>
      <c r="B46" s="8" t="s">
        <v>87</v>
      </c>
      <c r="C46" s="10">
        <v>31</v>
      </c>
      <c r="D46" s="8">
        <v>12</v>
      </c>
      <c r="E46" s="10">
        <v>10</v>
      </c>
      <c r="F46" s="10">
        <v>13</v>
      </c>
      <c r="G46" s="10">
        <v>8</v>
      </c>
      <c r="H46" s="10">
        <f>C46-0.5*G46</f>
        <v>27</v>
      </c>
      <c r="I46" s="10">
        <v>1280</v>
      </c>
      <c r="J46" s="25">
        <f>ROUND(D46/I46,3)</f>
        <v>8.9999999999999993E-3</v>
      </c>
      <c r="K46" s="25">
        <f>E46/I46</f>
        <v>7.8125E-3</v>
      </c>
      <c r="L46" s="25">
        <f>F46/I46</f>
        <v>1.015625E-2</v>
      </c>
      <c r="M46" s="10">
        <v>35</v>
      </c>
      <c r="N46" s="27">
        <f t="shared" si="30"/>
        <v>38.797262757013598</v>
      </c>
      <c r="O46" s="27">
        <f t="shared" si="31"/>
        <v>31.806519887132701</v>
      </c>
      <c r="P46" s="10">
        <v>45</v>
      </c>
      <c r="Q46" s="25">
        <f>J46/SIN(M46*PI()/180)*COS(P46*PI()/180)</f>
        <v>1.1095227466394717E-2</v>
      </c>
      <c r="R46" s="26">
        <f>Q46/64*1000</f>
        <v>0.17336292916241747</v>
      </c>
      <c r="S46" s="26">
        <f t="shared" si="34"/>
        <v>0.13776149046853378</v>
      </c>
      <c r="T46" s="12">
        <f t="shared" si="47"/>
        <v>0.21290434738474168</v>
      </c>
      <c r="U46" s="27">
        <v>200000</v>
      </c>
      <c r="V46" s="27" t="s">
        <v>90</v>
      </c>
      <c r="W46" s="27" t="s">
        <v>90</v>
      </c>
      <c r="X46" s="27" t="s">
        <v>90</v>
      </c>
      <c r="Y46" s="31" t="s">
        <v>89</v>
      </c>
      <c r="Z46" s="13">
        <v>450</v>
      </c>
      <c r="AA46" s="13" t="s">
        <v>110</v>
      </c>
      <c r="AB46" s="13" t="s">
        <v>93</v>
      </c>
      <c r="AC46" s="27" t="s">
        <v>84</v>
      </c>
      <c r="AD46" s="27" t="s">
        <v>118</v>
      </c>
      <c r="AE46" s="26">
        <v>0.5</v>
      </c>
    </row>
    <row r="47" spans="1:31" x14ac:dyDescent="0.25">
      <c r="A47" s="7" t="s">
        <v>62</v>
      </c>
      <c r="B47" s="8" t="s">
        <v>65</v>
      </c>
      <c r="C47" s="10">
        <v>72</v>
      </c>
      <c r="D47" s="8">
        <v>20</v>
      </c>
      <c r="E47" s="10">
        <v>18</v>
      </c>
      <c r="F47" s="10">
        <v>22</v>
      </c>
      <c r="G47" s="10">
        <v>20</v>
      </c>
      <c r="H47" s="10">
        <f>C47-0.5*G47</f>
        <v>62</v>
      </c>
      <c r="I47" s="10">
        <v>1280</v>
      </c>
      <c r="J47" s="25">
        <f>ROUND(D47/I47,3)</f>
        <v>1.6E-2</v>
      </c>
      <c r="K47" s="25">
        <f>E47/I47</f>
        <v>1.40625E-2</v>
      </c>
      <c r="L47" s="25">
        <f>F47/I47</f>
        <v>1.7187500000000001E-2</v>
      </c>
      <c r="M47" s="10">
        <v>25</v>
      </c>
      <c r="N47" s="27">
        <f t="shared" si="30"/>
        <v>28.436367793671042</v>
      </c>
      <c r="O47" s="27">
        <f t="shared" si="31"/>
        <v>22.266198252969808</v>
      </c>
      <c r="P47" s="10">
        <v>45</v>
      </c>
      <c r="Q47" s="25">
        <f>J47/SIN(M47*PI()/180)*COS(P47*PI()/180)</f>
        <v>2.677051496162362E-2</v>
      </c>
      <c r="R47" s="26">
        <f>Q47/64*1000</f>
        <v>0.41828929627536904</v>
      </c>
      <c r="S47" s="26">
        <f t="shared" si="34"/>
        <v>0.3262827920134489</v>
      </c>
      <c r="T47" s="12">
        <f t="shared" si="47"/>
        <v>0.50116573365275685</v>
      </c>
      <c r="U47" s="27">
        <v>200000</v>
      </c>
      <c r="V47" s="27" t="s">
        <v>90</v>
      </c>
      <c r="W47" s="27" t="s">
        <v>90</v>
      </c>
      <c r="X47" s="27" t="s">
        <v>90</v>
      </c>
      <c r="Y47" s="31" t="s">
        <v>89</v>
      </c>
      <c r="Z47" s="13">
        <v>450</v>
      </c>
      <c r="AA47" s="13" t="s">
        <v>110</v>
      </c>
      <c r="AB47" s="13" t="s">
        <v>93</v>
      </c>
      <c r="AC47" s="27" t="s">
        <v>84</v>
      </c>
      <c r="AD47" s="27" t="s">
        <v>118</v>
      </c>
      <c r="AE47" s="26">
        <v>0.5</v>
      </c>
    </row>
    <row r="48" spans="1:31" x14ac:dyDescent="0.25">
      <c r="A48" s="7" t="s">
        <v>63</v>
      </c>
      <c r="B48" s="8" t="s">
        <v>66</v>
      </c>
      <c r="C48" s="10">
        <v>90</v>
      </c>
      <c r="D48" s="8">
        <v>40</v>
      </c>
      <c r="E48" s="10">
        <v>32</v>
      </c>
      <c r="F48" s="10">
        <v>46</v>
      </c>
      <c r="G48" s="10">
        <v>46</v>
      </c>
      <c r="H48" s="10">
        <f>C48-0.5*G48</f>
        <v>67</v>
      </c>
      <c r="I48" s="10">
        <v>1280</v>
      </c>
      <c r="J48" s="25">
        <f>ROUND(D48/I48,3)</f>
        <v>3.1E-2</v>
      </c>
      <c r="K48" s="25">
        <f>E48/I48</f>
        <v>2.5000000000000001E-2</v>
      </c>
      <c r="L48" s="25">
        <f>F48/I48</f>
        <v>3.5937499999999997E-2</v>
      </c>
      <c r="M48" s="10">
        <v>21</v>
      </c>
      <c r="N48" s="27">
        <f t="shared" si="30"/>
        <v>27.277363373857778</v>
      </c>
      <c r="O48" s="27">
        <f t="shared" si="31"/>
        <v>17.000090953892094</v>
      </c>
      <c r="P48" s="10">
        <v>30</v>
      </c>
      <c r="Q48" s="25">
        <f>J48/SIN(M48*PI()/180)*COS(P48*PI()/180)</f>
        <v>7.4914030541461618E-2</v>
      </c>
      <c r="R48" s="26">
        <f>Q48/64*1000</f>
        <v>1.1705317272103377</v>
      </c>
      <c r="S48" s="26">
        <f t="shared" si="34"/>
        <v>0.73814602761108628</v>
      </c>
      <c r="T48" s="12">
        <f t="shared" si="47"/>
        <v>1.6632629932128196</v>
      </c>
      <c r="U48" s="27">
        <v>200000</v>
      </c>
      <c r="V48" s="27" t="s">
        <v>90</v>
      </c>
      <c r="W48" s="27" t="s">
        <v>90</v>
      </c>
      <c r="X48" s="27" t="s">
        <v>90</v>
      </c>
      <c r="Y48" s="31" t="s">
        <v>89</v>
      </c>
      <c r="Z48" s="13">
        <v>450</v>
      </c>
      <c r="AA48" s="13" t="s">
        <v>110</v>
      </c>
      <c r="AB48" s="13" t="s">
        <v>93</v>
      </c>
      <c r="AC48" s="27" t="s">
        <v>84</v>
      </c>
      <c r="AD48" s="27" t="s">
        <v>118</v>
      </c>
      <c r="AE48" s="26">
        <v>0.5</v>
      </c>
    </row>
    <row r="49" spans="1:31" x14ac:dyDescent="0.25">
      <c r="A49" s="40" t="s">
        <v>121</v>
      </c>
      <c r="B49" s="41" t="s">
        <v>122</v>
      </c>
      <c r="C49" s="42">
        <v>90</v>
      </c>
      <c r="D49" s="41">
        <v>53</v>
      </c>
      <c r="E49" s="42">
        <v>39</v>
      </c>
      <c r="F49" s="42">
        <v>66</v>
      </c>
      <c r="G49" s="42">
        <v>46</v>
      </c>
      <c r="H49" s="42">
        <f>C49-0.5*G49</f>
        <v>67</v>
      </c>
      <c r="I49" s="42">
        <v>2048</v>
      </c>
      <c r="J49" s="43">
        <f>ROUND(D49/I49,3)</f>
        <v>2.5999999999999999E-2</v>
      </c>
      <c r="K49" s="43">
        <f>E49/I49</f>
        <v>1.904296875E-2</v>
      </c>
      <c r="L49" s="43">
        <f>F49/I49</f>
        <v>3.22265625E-2</v>
      </c>
      <c r="M49" s="42">
        <v>21</v>
      </c>
      <c r="N49" s="44">
        <f t="shared" ref="N49" si="48">ATAN((C49*TAN(M49*PI()/180)/(C49-0.5*G49)))*180/PI()</f>
        <v>27.277363373857778</v>
      </c>
      <c r="O49" s="44">
        <f t="shared" ref="O49" si="49">ATAN((C49*TAN(M49*PI()/180)/(C49+0.5*G49)))*180/PI()</f>
        <v>17.000090953892094</v>
      </c>
      <c r="P49" s="42">
        <v>30</v>
      </c>
      <c r="Q49" s="43">
        <f>J49/SIN(M49*PI()/180)*COS(P49*PI()/180)</f>
        <v>6.283112238961297E-2</v>
      </c>
      <c r="R49" s="45">
        <f>Q49/64*1000</f>
        <v>0.98173628733770268</v>
      </c>
      <c r="S49" s="45">
        <f t="shared" si="34"/>
        <v>0.56225966946938222</v>
      </c>
      <c r="T49" s="12">
        <f t="shared" si="47"/>
        <v>1.4915130102180176</v>
      </c>
      <c r="U49" s="44">
        <v>25000</v>
      </c>
      <c r="V49" s="44" t="s">
        <v>90</v>
      </c>
      <c r="W49" s="44" t="s">
        <v>90</v>
      </c>
      <c r="X49" s="44" t="s">
        <v>90</v>
      </c>
      <c r="Y49" s="31" t="s">
        <v>89</v>
      </c>
      <c r="Z49" s="13">
        <v>450</v>
      </c>
      <c r="AA49" s="44" t="s">
        <v>110</v>
      </c>
      <c r="AB49" s="44" t="s">
        <v>93</v>
      </c>
      <c r="AC49" s="44" t="s">
        <v>84</v>
      </c>
      <c r="AD49" s="44" t="s">
        <v>118</v>
      </c>
      <c r="AE49" s="45">
        <v>0.5</v>
      </c>
    </row>
  </sheetData>
  <sheetProtection sheet="1" objects="1" scenarios="1" autoFilter="0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F32" sqref="F32"/>
    </sheetView>
  </sheetViews>
  <sheetFormatPr baseColWidth="10" defaultRowHeight="13.2" x14ac:dyDescent="0.25"/>
  <cols>
    <col min="1" max="1" width="19.33203125" style="1" bestFit="1" customWidth="1"/>
    <col min="2" max="2" width="20" bestFit="1" customWidth="1"/>
    <col min="3" max="3" width="29.88671875" hidden="1" customWidth="1"/>
    <col min="4" max="4" width="24.6640625" hidden="1" customWidth="1"/>
    <col min="5" max="5" width="30.6640625" bestFit="1" customWidth="1"/>
    <col min="6" max="6" width="38.5546875" bestFit="1" customWidth="1"/>
    <col min="7" max="7" width="43.44140625" customWidth="1"/>
    <col min="8" max="8" width="35.88671875" customWidth="1"/>
    <col min="9" max="9" width="46.44140625" customWidth="1"/>
    <col min="10" max="10" width="38.5546875" bestFit="1" customWidth="1"/>
    <col min="11" max="12" width="32.5546875" bestFit="1" customWidth="1"/>
    <col min="13" max="13" width="34.6640625" bestFit="1" customWidth="1"/>
  </cols>
  <sheetData>
    <row r="1" spans="1:13" ht="13.8" x14ac:dyDescent="0.3">
      <c r="B1" s="1"/>
      <c r="C1" s="1"/>
      <c r="D1" s="1"/>
      <c r="E1" s="1"/>
      <c r="F1" s="61" t="s">
        <v>142</v>
      </c>
      <c r="G1" s="62"/>
      <c r="H1" s="62"/>
      <c r="I1" s="62"/>
      <c r="J1" s="62"/>
      <c r="K1" s="62"/>
      <c r="L1" s="62"/>
      <c r="M1" s="1"/>
    </row>
    <row r="2" spans="1:13" ht="26.4" x14ac:dyDescent="0.25">
      <c r="A2" s="6" t="s">
        <v>54</v>
      </c>
      <c r="B2" s="4" t="s">
        <v>55</v>
      </c>
      <c r="C2" s="4" t="s">
        <v>44</v>
      </c>
      <c r="D2" s="3" t="s">
        <v>99</v>
      </c>
      <c r="E2" s="4" t="s">
        <v>131</v>
      </c>
      <c r="F2" s="53" t="s">
        <v>132</v>
      </c>
      <c r="G2" s="53" t="s">
        <v>133</v>
      </c>
      <c r="H2" s="53" t="s">
        <v>134</v>
      </c>
      <c r="I2" s="53" t="s">
        <v>135</v>
      </c>
      <c r="J2" s="53" t="s">
        <v>136</v>
      </c>
      <c r="K2" s="53" t="s">
        <v>137</v>
      </c>
      <c r="L2" s="53" t="s">
        <v>138</v>
      </c>
      <c r="M2" s="3" t="s">
        <v>139</v>
      </c>
    </row>
    <row r="3" spans="1:13" x14ac:dyDescent="0.25">
      <c r="A3" s="29" t="s">
        <v>12</v>
      </c>
      <c r="B3" s="8" t="s">
        <v>13</v>
      </c>
      <c r="C3" s="8">
        <v>106</v>
      </c>
      <c r="D3" s="9">
        <v>30</v>
      </c>
      <c r="E3" s="54">
        <v>17</v>
      </c>
      <c r="F3" s="55">
        <v>14</v>
      </c>
      <c r="G3" s="54">
        <v>17</v>
      </c>
      <c r="H3" s="55">
        <v>14</v>
      </c>
      <c r="I3" s="55">
        <v>14</v>
      </c>
      <c r="J3" s="55" t="s">
        <v>90</v>
      </c>
      <c r="K3" s="54">
        <v>17</v>
      </c>
      <c r="L3" s="55">
        <v>14</v>
      </c>
      <c r="M3" s="17"/>
    </row>
    <row r="4" spans="1:13" x14ac:dyDescent="0.25">
      <c r="A4" s="29" t="s">
        <v>10</v>
      </c>
      <c r="B4" s="8" t="s">
        <v>11</v>
      </c>
      <c r="C4" s="8">
        <v>106</v>
      </c>
      <c r="D4" s="9">
        <v>38</v>
      </c>
      <c r="E4" s="54">
        <v>17</v>
      </c>
      <c r="F4" s="55">
        <v>14</v>
      </c>
      <c r="G4" s="54">
        <v>17</v>
      </c>
      <c r="H4" s="55">
        <v>13</v>
      </c>
      <c r="I4" s="55">
        <v>13</v>
      </c>
      <c r="J4" s="55" t="s">
        <v>90</v>
      </c>
      <c r="K4" s="54">
        <v>17</v>
      </c>
      <c r="L4" s="55">
        <v>13</v>
      </c>
      <c r="M4" s="17"/>
    </row>
    <row r="5" spans="1:13" x14ac:dyDescent="0.25">
      <c r="A5" s="29" t="s">
        <v>8</v>
      </c>
      <c r="B5" s="8" t="s">
        <v>9</v>
      </c>
      <c r="C5" s="8">
        <v>106</v>
      </c>
      <c r="D5" s="9">
        <v>49</v>
      </c>
      <c r="E5" s="54">
        <v>17</v>
      </c>
      <c r="F5" s="55">
        <v>20</v>
      </c>
      <c r="G5" s="54">
        <v>17</v>
      </c>
      <c r="H5" s="55">
        <v>22</v>
      </c>
      <c r="I5" s="55">
        <v>22</v>
      </c>
      <c r="J5" s="55" t="s">
        <v>90</v>
      </c>
      <c r="K5" s="54">
        <v>17</v>
      </c>
      <c r="L5" s="55">
        <v>22</v>
      </c>
      <c r="M5" s="17"/>
    </row>
    <row r="6" spans="1:13" x14ac:dyDescent="0.25">
      <c r="A6" s="29" t="s">
        <v>6</v>
      </c>
      <c r="B6" s="8" t="s">
        <v>7</v>
      </c>
      <c r="C6" s="8">
        <v>106</v>
      </c>
      <c r="D6" s="9">
        <v>63</v>
      </c>
      <c r="E6" s="54">
        <v>17</v>
      </c>
      <c r="F6" s="55">
        <v>20</v>
      </c>
      <c r="G6" s="54">
        <v>17</v>
      </c>
      <c r="H6" s="55">
        <v>17</v>
      </c>
      <c r="I6" s="55">
        <v>17</v>
      </c>
      <c r="J6" s="55" t="s">
        <v>90</v>
      </c>
      <c r="K6" s="54">
        <v>17</v>
      </c>
      <c r="L6" s="55">
        <v>17</v>
      </c>
      <c r="M6" s="17"/>
    </row>
    <row r="7" spans="1:13" x14ac:dyDescent="0.25">
      <c r="A7" s="29" t="s">
        <v>4</v>
      </c>
      <c r="B7" s="8" t="s">
        <v>5</v>
      </c>
      <c r="C7" s="8">
        <v>106</v>
      </c>
      <c r="D7" s="9">
        <v>78</v>
      </c>
      <c r="E7" s="54">
        <v>20</v>
      </c>
      <c r="F7" s="55">
        <v>25</v>
      </c>
      <c r="G7" s="54">
        <v>20</v>
      </c>
      <c r="H7" s="55">
        <v>25</v>
      </c>
      <c r="I7" s="55">
        <v>25</v>
      </c>
      <c r="J7" s="55" t="s">
        <v>90</v>
      </c>
      <c r="K7" s="54">
        <v>20</v>
      </c>
      <c r="L7" s="55">
        <v>25</v>
      </c>
      <c r="M7" s="17"/>
    </row>
    <row r="8" spans="1:13" x14ac:dyDescent="0.25">
      <c r="A8" s="29" t="s">
        <v>1</v>
      </c>
      <c r="B8" s="8" t="s">
        <v>2</v>
      </c>
      <c r="C8" s="8">
        <v>106</v>
      </c>
      <c r="D8" s="9">
        <v>100</v>
      </c>
      <c r="E8" s="54">
        <v>20</v>
      </c>
      <c r="F8" s="55">
        <v>25</v>
      </c>
      <c r="G8" s="54">
        <v>20</v>
      </c>
      <c r="H8" s="55">
        <v>25</v>
      </c>
      <c r="I8" s="55">
        <v>25</v>
      </c>
      <c r="J8" s="55" t="s">
        <v>90</v>
      </c>
      <c r="K8" s="54" t="s">
        <v>90</v>
      </c>
      <c r="L8" s="55">
        <v>25</v>
      </c>
      <c r="M8" s="17"/>
    </row>
    <row r="9" spans="1:13" x14ac:dyDescent="0.25">
      <c r="A9" s="29"/>
      <c r="B9" s="16"/>
      <c r="C9" s="16"/>
      <c r="D9" s="16"/>
      <c r="E9" s="57"/>
      <c r="F9" s="55"/>
      <c r="G9" s="55"/>
      <c r="H9" s="55"/>
      <c r="I9" s="55"/>
      <c r="J9" s="55"/>
      <c r="K9" s="55"/>
      <c r="L9" s="55"/>
      <c r="M9" s="17"/>
    </row>
    <row r="10" spans="1:13" x14ac:dyDescent="0.25">
      <c r="A10" s="29" t="s">
        <v>73</v>
      </c>
      <c r="B10" s="16" t="s">
        <v>76</v>
      </c>
      <c r="C10" s="8">
        <v>106</v>
      </c>
      <c r="D10" s="16">
        <v>29</v>
      </c>
      <c r="E10" s="54">
        <v>20</v>
      </c>
      <c r="F10" s="55">
        <v>12</v>
      </c>
      <c r="G10" s="54">
        <v>20</v>
      </c>
      <c r="H10" s="55">
        <v>12</v>
      </c>
      <c r="I10" s="55">
        <v>12</v>
      </c>
      <c r="J10" s="55" t="s">
        <v>90</v>
      </c>
      <c r="K10" s="54">
        <v>20</v>
      </c>
      <c r="L10" s="55">
        <v>12</v>
      </c>
      <c r="M10" s="17"/>
    </row>
    <row r="11" spans="1:13" x14ac:dyDescent="0.25">
      <c r="A11" s="29" t="s">
        <v>74</v>
      </c>
      <c r="B11" s="16" t="s">
        <v>77</v>
      </c>
      <c r="C11" s="8">
        <v>106</v>
      </c>
      <c r="D11" s="16">
        <v>47</v>
      </c>
      <c r="E11" s="54">
        <v>20</v>
      </c>
      <c r="F11" s="55">
        <v>12</v>
      </c>
      <c r="G11" s="54">
        <v>20</v>
      </c>
      <c r="H11" s="55">
        <v>12</v>
      </c>
      <c r="I11" s="55">
        <v>12</v>
      </c>
      <c r="J11" s="55" t="s">
        <v>90</v>
      </c>
      <c r="K11" s="54">
        <v>20</v>
      </c>
      <c r="L11" s="55">
        <v>12</v>
      </c>
      <c r="M11" s="17"/>
    </row>
    <row r="12" spans="1:13" x14ac:dyDescent="0.25">
      <c r="A12" s="29" t="s">
        <v>75</v>
      </c>
      <c r="B12" s="16" t="s">
        <v>78</v>
      </c>
      <c r="C12" s="8">
        <v>106</v>
      </c>
      <c r="D12" s="16">
        <v>75</v>
      </c>
      <c r="E12" s="54">
        <v>34</v>
      </c>
      <c r="F12" s="54">
        <v>20</v>
      </c>
      <c r="G12" s="55">
        <v>19</v>
      </c>
      <c r="H12" s="55">
        <v>20</v>
      </c>
      <c r="I12" s="55">
        <v>20</v>
      </c>
      <c r="J12" s="55" t="s">
        <v>90</v>
      </c>
      <c r="K12" s="54">
        <v>34</v>
      </c>
      <c r="L12" s="54">
        <v>20</v>
      </c>
      <c r="M12" s="17"/>
    </row>
    <row r="13" spans="1:13" x14ac:dyDescent="0.25">
      <c r="A13" s="29"/>
      <c r="B13" s="16"/>
      <c r="C13" s="16"/>
      <c r="D13" s="16"/>
      <c r="E13" s="56"/>
      <c r="F13" s="55"/>
      <c r="G13" s="55"/>
      <c r="H13" s="55"/>
      <c r="I13" s="55"/>
      <c r="J13" s="55"/>
      <c r="K13" s="56"/>
      <c r="L13" s="55"/>
      <c r="M13" s="17"/>
    </row>
    <row r="14" spans="1:13" x14ac:dyDescent="0.25">
      <c r="A14" s="29" t="s">
        <v>71</v>
      </c>
      <c r="B14" s="16" t="s">
        <v>72</v>
      </c>
      <c r="C14" s="16">
        <v>197</v>
      </c>
      <c r="D14" s="16">
        <v>76</v>
      </c>
      <c r="E14" s="54">
        <v>20</v>
      </c>
      <c r="F14" s="55">
        <v>17</v>
      </c>
      <c r="G14" s="55">
        <v>30</v>
      </c>
      <c r="H14" s="55">
        <v>17</v>
      </c>
      <c r="I14" s="55">
        <v>17</v>
      </c>
      <c r="J14" s="55" t="s">
        <v>90</v>
      </c>
      <c r="K14" s="54">
        <v>20</v>
      </c>
      <c r="L14" s="55">
        <v>17</v>
      </c>
      <c r="M14" s="17"/>
    </row>
    <row r="15" spans="1:13" x14ac:dyDescent="0.25">
      <c r="A15" s="29" t="s">
        <v>125</v>
      </c>
      <c r="B15" s="8" t="s">
        <v>126</v>
      </c>
      <c r="C15" s="16">
        <v>197</v>
      </c>
      <c r="D15" s="16">
        <v>100</v>
      </c>
      <c r="E15" s="54">
        <v>20</v>
      </c>
      <c r="F15" s="55">
        <v>17</v>
      </c>
      <c r="G15" s="55">
        <v>20</v>
      </c>
      <c r="H15" s="55">
        <v>17</v>
      </c>
      <c r="I15" s="55">
        <v>17</v>
      </c>
      <c r="J15" s="55" t="s">
        <v>90</v>
      </c>
      <c r="K15" s="54">
        <v>20</v>
      </c>
      <c r="L15" s="55">
        <v>17</v>
      </c>
      <c r="M15" s="17"/>
    </row>
    <row r="16" spans="1:13" x14ac:dyDescent="0.25">
      <c r="A16" s="29" t="s">
        <v>94</v>
      </c>
      <c r="B16" s="16" t="s">
        <v>95</v>
      </c>
      <c r="C16" s="16">
        <v>197</v>
      </c>
      <c r="D16" s="16">
        <v>120</v>
      </c>
      <c r="E16" s="54">
        <v>36</v>
      </c>
      <c r="F16" s="55">
        <v>18</v>
      </c>
      <c r="G16" s="55">
        <v>25</v>
      </c>
      <c r="H16" s="55">
        <v>18</v>
      </c>
      <c r="I16" s="55">
        <v>18</v>
      </c>
      <c r="J16" s="55" t="s">
        <v>90</v>
      </c>
      <c r="K16" s="54">
        <v>36</v>
      </c>
      <c r="L16" s="55">
        <v>18</v>
      </c>
      <c r="M16" s="17"/>
    </row>
    <row r="17" spans="1:13" x14ac:dyDescent="0.25">
      <c r="A17" s="29" t="s">
        <v>67</v>
      </c>
      <c r="B17" s="16" t="s">
        <v>69</v>
      </c>
      <c r="C17" s="16">
        <v>197</v>
      </c>
      <c r="D17" s="16">
        <v>125</v>
      </c>
      <c r="E17" s="54">
        <v>40</v>
      </c>
      <c r="F17" s="55">
        <v>20</v>
      </c>
      <c r="G17" s="55">
        <v>25</v>
      </c>
      <c r="H17" s="55">
        <v>20</v>
      </c>
      <c r="I17" s="55">
        <v>20</v>
      </c>
      <c r="J17" s="55" t="s">
        <v>90</v>
      </c>
      <c r="K17" s="54">
        <v>40</v>
      </c>
      <c r="L17" s="55">
        <v>20</v>
      </c>
      <c r="M17" s="17"/>
    </row>
    <row r="18" spans="1:13" x14ac:dyDescent="0.25">
      <c r="A18" s="29" t="s">
        <v>68</v>
      </c>
      <c r="B18" s="16" t="s">
        <v>70</v>
      </c>
      <c r="C18" s="16">
        <v>197</v>
      </c>
      <c r="D18" s="16">
        <v>160</v>
      </c>
      <c r="E18" s="54">
        <v>40</v>
      </c>
      <c r="F18" s="55">
        <v>20</v>
      </c>
      <c r="G18" s="55">
        <v>30</v>
      </c>
      <c r="H18" s="55">
        <v>20</v>
      </c>
      <c r="I18" s="55">
        <v>20</v>
      </c>
      <c r="J18" s="55" t="s">
        <v>90</v>
      </c>
      <c r="K18" s="55" t="s">
        <v>90</v>
      </c>
      <c r="L18" s="55">
        <v>20</v>
      </c>
      <c r="M18" s="17"/>
    </row>
    <row r="19" spans="1:13" x14ac:dyDescent="0.25">
      <c r="A19" s="29"/>
      <c r="B19" s="16"/>
      <c r="C19" s="16"/>
      <c r="D19" s="16"/>
      <c r="E19" s="56"/>
      <c r="F19" s="55"/>
      <c r="G19" s="55"/>
      <c r="H19" s="55"/>
      <c r="I19" s="55"/>
      <c r="J19" s="55"/>
      <c r="K19" s="55"/>
      <c r="L19" s="55"/>
      <c r="M19" s="17"/>
    </row>
    <row r="20" spans="1:13" x14ac:dyDescent="0.25">
      <c r="A20" s="29" t="s">
        <v>22</v>
      </c>
      <c r="B20" s="8" t="s">
        <v>23</v>
      </c>
      <c r="C20" s="14">
        <v>400</v>
      </c>
      <c r="D20" s="9">
        <v>182</v>
      </c>
      <c r="E20" s="54">
        <v>35</v>
      </c>
      <c r="F20" s="55" t="s">
        <v>90</v>
      </c>
      <c r="G20" s="55">
        <v>15</v>
      </c>
      <c r="H20" s="55">
        <v>20</v>
      </c>
      <c r="I20" s="55">
        <v>20</v>
      </c>
      <c r="J20" s="55" t="s">
        <v>90</v>
      </c>
      <c r="K20" s="54">
        <v>35</v>
      </c>
      <c r="L20" s="55" t="s">
        <v>90</v>
      </c>
      <c r="M20" s="17"/>
    </row>
    <row r="21" spans="1:13" x14ac:dyDescent="0.25">
      <c r="A21" s="29" t="s">
        <v>56</v>
      </c>
      <c r="B21" s="24" t="s">
        <v>57</v>
      </c>
      <c r="C21" s="17">
        <v>400</v>
      </c>
      <c r="D21" s="16">
        <v>248</v>
      </c>
      <c r="E21" s="54">
        <v>30</v>
      </c>
      <c r="F21" s="55" t="s">
        <v>90</v>
      </c>
      <c r="G21" s="54">
        <v>30</v>
      </c>
      <c r="H21" s="55">
        <v>27</v>
      </c>
      <c r="I21" s="55">
        <v>27</v>
      </c>
      <c r="J21" s="55" t="s">
        <v>90</v>
      </c>
      <c r="K21" s="54">
        <v>30</v>
      </c>
      <c r="L21" s="55" t="s">
        <v>90</v>
      </c>
      <c r="M21" s="17"/>
    </row>
    <row r="22" spans="1:13" x14ac:dyDescent="0.25">
      <c r="A22" s="29" t="s">
        <v>16</v>
      </c>
      <c r="B22" s="8" t="s">
        <v>17</v>
      </c>
      <c r="C22" s="14">
        <v>400</v>
      </c>
      <c r="D22" s="9">
        <v>260</v>
      </c>
      <c r="E22" s="54">
        <v>25</v>
      </c>
      <c r="F22" s="55" t="s">
        <v>90</v>
      </c>
      <c r="G22" s="55">
        <v>18</v>
      </c>
      <c r="H22" s="55">
        <v>25</v>
      </c>
      <c r="I22" s="55">
        <v>25</v>
      </c>
      <c r="J22" s="55" t="s">
        <v>90</v>
      </c>
      <c r="K22" s="54">
        <v>25</v>
      </c>
      <c r="L22" s="55" t="s">
        <v>90</v>
      </c>
      <c r="M22" s="17"/>
    </row>
    <row r="23" spans="1:13" x14ac:dyDescent="0.25">
      <c r="A23" s="29" t="s">
        <v>20</v>
      </c>
      <c r="B23" s="8" t="s">
        <v>21</v>
      </c>
      <c r="C23" s="14">
        <v>400</v>
      </c>
      <c r="D23" s="9">
        <v>288</v>
      </c>
      <c r="E23" s="54">
        <v>20</v>
      </c>
      <c r="F23" s="55" t="s">
        <v>90</v>
      </c>
      <c r="G23" s="55">
        <v>20</v>
      </c>
      <c r="H23" s="55">
        <v>30</v>
      </c>
      <c r="I23" s="55">
        <v>30</v>
      </c>
      <c r="J23" s="55" t="s">
        <v>90</v>
      </c>
      <c r="K23" s="54">
        <v>20</v>
      </c>
      <c r="L23" s="55" t="s">
        <v>90</v>
      </c>
      <c r="M23" s="17"/>
    </row>
    <row r="24" spans="1:13" x14ac:dyDescent="0.25">
      <c r="A24" s="29" t="s">
        <v>14</v>
      </c>
      <c r="B24" s="8" t="s">
        <v>15</v>
      </c>
      <c r="C24" s="14">
        <v>400</v>
      </c>
      <c r="D24" s="9">
        <v>330</v>
      </c>
      <c r="E24" s="54">
        <v>25</v>
      </c>
      <c r="F24" s="55" t="s">
        <v>90</v>
      </c>
      <c r="G24" s="55">
        <v>25</v>
      </c>
      <c r="H24" s="55">
        <v>25</v>
      </c>
      <c r="I24" s="55">
        <v>25</v>
      </c>
      <c r="J24" s="55" t="s">
        <v>90</v>
      </c>
      <c r="K24" s="55" t="s">
        <v>90</v>
      </c>
      <c r="L24" s="55" t="s">
        <v>90</v>
      </c>
      <c r="M24" s="17"/>
    </row>
    <row r="25" spans="1:13" x14ac:dyDescent="0.25">
      <c r="A25" s="29" t="s">
        <v>18</v>
      </c>
      <c r="B25" s="8" t="s">
        <v>19</v>
      </c>
      <c r="C25" s="14">
        <v>400</v>
      </c>
      <c r="D25" s="9">
        <v>495</v>
      </c>
      <c r="E25" s="54">
        <v>35</v>
      </c>
      <c r="F25" s="55" t="s">
        <v>90</v>
      </c>
      <c r="G25" s="55">
        <v>42</v>
      </c>
      <c r="H25" s="55">
        <v>50</v>
      </c>
      <c r="I25" s="55">
        <v>50</v>
      </c>
      <c r="J25" s="55" t="s">
        <v>90</v>
      </c>
      <c r="K25" s="55" t="s">
        <v>90</v>
      </c>
      <c r="L25" s="55" t="s">
        <v>90</v>
      </c>
      <c r="M25" s="17"/>
    </row>
    <row r="26" spans="1:13" x14ac:dyDescent="0.25">
      <c r="A26" s="29"/>
      <c r="B26" s="16"/>
      <c r="C26" s="16"/>
      <c r="D26" s="16"/>
      <c r="E26" s="56"/>
      <c r="F26" s="55"/>
      <c r="G26" s="55"/>
      <c r="H26" s="55"/>
      <c r="I26" s="55"/>
      <c r="J26" s="55"/>
      <c r="K26" s="55"/>
      <c r="L26" s="55"/>
      <c r="M26" s="17"/>
    </row>
    <row r="27" spans="1:13" x14ac:dyDescent="0.25">
      <c r="A27" s="29" t="s">
        <v>28</v>
      </c>
      <c r="B27" s="8" t="s">
        <v>29</v>
      </c>
      <c r="C27" s="10">
        <v>700</v>
      </c>
      <c r="D27" s="8">
        <v>302</v>
      </c>
      <c r="E27" s="54">
        <v>50</v>
      </c>
      <c r="F27" s="55" t="s">
        <v>90</v>
      </c>
      <c r="G27" s="55">
        <v>50</v>
      </c>
      <c r="H27" s="55">
        <v>70</v>
      </c>
      <c r="I27" s="55">
        <v>70</v>
      </c>
      <c r="J27" s="55" t="s">
        <v>90</v>
      </c>
      <c r="K27" s="54">
        <v>50</v>
      </c>
      <c r="L27" s="55" t="s">
        <v>90</v>
      </c>
      <c r="M27" s="17"/>
    </row>
    <row r="28" spans="1:13" x14ac:dyDescent="0.25">
      <c r="A28" s="29" t="s">
        <v>119</v>
      </c>
      <c r="B28" s="8" t="s">
        <v>120</v>
      </c>
      <c r="C28" s="17">
        <v>700</v>
      </c>
      <c r="D28" s="16">
        <v>480</v>
      </c>
      <c r="E28" s="54">
        <v>75</v>
      </c>
      <c r="F28" s="55" t="s">
        <v>90</v>
      </c>
      <c r="G28" s="55">
        <v>75</v>
      </c>
      <c r="H28" s="55">
        <v>80</v>
      </c>
      <c r="I28" s="55">
        <v>80</v>
      </c>
      <c r="J28" s="55" t="s">
        <v>90</v>
      </c>
      <c r="K28" s="54">
        <v>75</v>
      </c>
      <c r="L28" s="55" t="s">
        <v>90</v>
      </c>
      <c r="M28" s="17"/>
    </row>
    <row r="29" spans="1:13" x14ac:dyDescent="0.25">
      <c r="A29" s="29" t="s">
        <v>26</v>
      </c>
      <c r="B29" s="8" t="s">
        <v>27</v>
      </c>
      <c r="C29" s="10">
        <v>700</v>
      </c>
      <c r="D29" s="8">
        <v>500</v>
      </c>
      <c r="E29" s="54">
        <v>65</v>
      </c>
      <c r="F29" s="55" t="s">
        <v>90</v>
      </c>
      <c r="G29" s="55">
        <v>66</v>
      </c>
      <c r="H29" s="55">
        <v>80</v>
      </c>
      <c r="I29" s="55">
        <v>80</v>
      </c>
      <c r="J29" s="55" t="s">
        <v>90</v>
      </c>
      <c r="K29" s="54">
        <v>65</v>
      </c>
      <c r="L29" s="55" t="s">
        <v>90</v>
      </c>
      <c r="M29" s="17"/>
    </row>
    <row r="30" spans="1:13" x14ac:dyDescent="0.25">
      <c r="A30" s="29" t="s">
        <v>24</v>
      </c>
      <c r="B30" s="8" t="s">
        <v>25</v>
      </c>
      <c r="C30" s="10">
        <v>700</v>
      </c>
      <c r="D30" s="8">
        <v>640</v>
      </c>
      <c r="E30" s="54">
        <v>65</v>
      </c>
      <c r="F30" s="55" t="s">
        <v>90</v>
      </c>
      <c r="G30" s="55">
        <v>65</v>
      </c>
      <c r="H30" s="55">
        <v>80</v>
      </c>
      <c r="I30" s="55">
        <v>80</v>
      </c>
      <c r="J30" s="55" t="s">
        <v>90</v>
      </c>
      <c r="K30" s="55" t="s">
        <v>90</v>
      </c>
      <c r="L30" s="55" t="s">
        <v>90</v>
      </c>
      <c r="M30" s="17"/>
    </row>
    <row r="31" spans="1:13" x14ac:dyDescent="0.25">
      <c r="A31" s="29"/>
      <c r="B31" s="16"/>
      <c r="C31" s="16"/>
      <c r="D31" s="16"/>
      <c r="E31" s="56"/>
      <c r="F31" s="55"/>
      <c r="G31" s="55"/>
      <c r="H31" s="55"/>
      <c r="I31" s="55"/>
      <c r="J31" s="55"/>
      <c r="K31" s="55"/>
      <c r="L31" s="55"/>
      <c r="M31" s="17"/>
    </row>
    <row r="32" spans="1:13" x14ac:dyDescent="0.25">
      <c r="A32" s="29" t="s">
        <v>36</v>
      </c>
      <c r="B32" s="8" t="s">
        <v>37</v>
      </c>
      <c r="C32" s="10">
        <v>744</v>
      </c>
      <c r="D32" s="8">
        <v>490</v>
      </c>
      <c r="E32" s="54">
        <v>100</v>
      </c>
      <c r="F32" s="55" t="s">
        <v>90</v>
      </c>
      <c r="G32" s="55">
        <v>65</v>
      </c>
      <c r="H32" s="55">
        <v>50</v>
      </c>
      <c r="I32" s="55">
        <v>50</v>
      </c>
      <c r="J32" s="55" t="s">
        <v>90</v>
      </c>
      <c r="K32" s="55">
        <v>100</v>
      </c>
      <c r="L32" s="55" t="s">
        <v>90</v>
      </c>
      <c r="M32" s="17"/>
    </row>
    <row r="33" spans="1:13" x14ac:dyDescent="0.25">
      <c r="A33" s="29" t="s">
        <v>32</v>
      </c>
      <c r="B33" s="8" t="s">
        <v>33</v>
      </c>
      <c r="C33" s="10">
        <v>744</v>
      </c>
      <c r="D33" s="8">
        <v>795</v>
      </c>
      <c r="E33" s="54">
        <v>200</v>
      </c>
      <c r="F33" s="55" t="s">
        <v>90</v>
      </c>
      <c r="G33" s="55">
        <v>200</v>
      </c>
      <c r="H33" s="55">
        <v>150</v>
      </c>
      <c r="I33" s="55">
        <v>150</v>
      </c>
      <c r="J33" s="55" t="s">
        <v>90</v>
      </c>
      <c r="K33" s="55" t="s">
        <v>90</v>
      </c>
      <c r="L33" s="55" t="s">
        <v>90</v>
      </c>
      <c r="M33" s="17"/>
    </row>
    <row r="34" spans="1:13" x14ac:dyDescent="0.25">
      <c r="A34" s="29" t="s">
        <v>34</v>
      </c>
      <c r="B34" s="8" t="s">
        <v>35</v>
      </c>
      <c r="C34" s="10">
        <v>744</v>
      </c>
      <c r="D34" s="8">
        <v>842</v>
      </c>
      <c r="E34" s="54">
        <v>160</v>
      </c>
      <c r="F34" s="55" t="s">
        <v>90</v>
      </c>
      <c r="G34" s="55">
        <v>130</v>
      </c>
      <c r="H34" s="55">
        <v>125</v>
      </c>
      <c r="I34" s="55">
        <v>125</v>
      </c>
      <c r="J34" s="55" t="s">
        <v>90</v>
      </c>
      <c r="K34" s="55" t="s">
        <v>90</v>
      </c>
      <c r="L34" s="55" t="s">
        <v>90</v>
      </c>
      <c r="M34" s="17"/>
    </row>
    <row r="35" spans="1:13" x14ac:dyDescent="0.25">
      <c r="A35" s="29" t="s">
        <v>30</v>
      </c>
      <c r="B35" s="8" t="s">
        <v>31</v>
      </c>
      <c r="C35" s="10">
        <v>744</v>
      </c>
      <c r="D35" s="8">
        <v>1015</v>
      </c>
      <c r="E35" s="54">
        <v>200</v>
      </c>
      <c r="F35" s="55" t="s">
        <v>90</v>
      </c>
      <c r="G35" s="55">
        <v>200</v>
      </c>
      <c r="H35" s="55">
        <v>150</v>
      </c>
      <c r="I35" s="55">
        <v>150</v>
      </c>
      <c r="J35" s="55" t="s">
        <v>90</v>
      </c>
      <c r="K35" s="55" t="s">
        <v>90</v>
      </c>
      <c r="L35" s="55" t="s">
        <v>90</v>
      </c>
      <c r="M35" s="17"/>
    </row>
    <row r="36" spans="1:13" x14ac:dyDescent="0.25">
      <c r="A36" s="29"/>
      <c r="B36" s="16"/>
      <c r="C36" s="17"/>
      <c r="D36" s="16"/>
      <c r="E36" s="56"/>
      <c r="F36" s="55"/>
      <c r="G36" s="55"/>
      <c r="H36" s="55"/>
      <c r="I36" s="55"/>
      <c r="J36" s="55"/>
      <c r="K36" s="55"/>
      <c r="L36" s="55"/>
      <c r="M36" s="17"/>
    </row>
    <row r="37" spans="1:13" x14ac:dyDescent="0.25">
      <c r="A37" s="29" t="s">
        <v>123</v>
      </c>
      <c r="B37" s="8" t="s">
        <v>124</v>
      </c>
      <c r="C37" s="10">
        <v>920</v>
      </c>
      <c r="D37" s="8">
        <v>1200</v>
      </c>
      <c r="E37" s="54">
        <v>200</v>
      </c>
      <c r="F37" s="55" t="s">
        <v>90</v>
      </c>
      <c r="G37" s="55">
        <v>200</v>
      </c>
      <c r="H37" s="55">
        <v>160</v>
      </c>
      <c r="I37" s="55">
        <v>160</v>
      </c>
      <c r="J37" s="55" t="s">
        <v>90</v>
      </c>
      <c r="K37" s="55" t="s">
        <v>90</v>
      </c>
      <c r="L37" s="55" t="s">
        <v>90</v>
      </c>
      <c r="M37" s="17"/>
    </row>
    <row r="38" spans="1:13" x14ac:dyDescent="0.25">
      <c r="A38" s="29"/>
      <c r="B38" s="16"/>
      <c r="C38" s="16"/>
      <c r="D38" s="16"/>
      <c r="E38" s="56"/>
      <c r="F38" s="55"/>
      <c r="G38" s="55"/>
      <c r="H38" s="55"/>
      <c r="I38" s="55"/>
      <c r="J38" s="55"/>
      <c r="K38" s="55"/>
      <c r="L38" s="55"/>
      <c r="M38" s="17"/>
    </row>
    <row r="39" spans="1:13" x14ac:dyDescent="0.25">
      <c r="A39" s="29" t="s">
        <v>40</v>
      </c>
      <c r="B39" s="8" t="s">
        <v>41</v>
      </c>
      <c r="C39" s="10">
        <v>172.5</v>
      </c>
      <c r="D39" s="8">
        <v>82</v>
      </c>
      <c r="E39" s="54">
        <v>20</v>
      </c>
      <c r="F39" s="55">
        <v>12</v>
      </c>
      <c r="G39" s="55">
        <v>20</v>
      </c>
      <c r="H39" s="55">
        <v>12</v>
      </c>
      <c r="I39" s="55">
        <v>12</v>
      </c>
      <c r="J39" s="55" t="s">
        <v>90</v>
      </c>
      <c r="K39" s="55" t="s">
        <v>90</v>
      </c>
      <c r="L39" s="55">
        <v>12</v>
      </c>
      <c r="M39" s="17"/>
    </row>
    <row r="40" spans="1:13" x14ac:dyDescent="0.25">
      <c r="A40" s="29" t="s">
        <v>42</v>
      </c>
      <c r="B40" s="8" t="s">
        <v>43</v>
      </c>
      <c r="C40" s="10">
        <v>172.5</v>
      </c>
      <c r="D40" s="8">
        <v>145</v>
      </c>
      <c r="E40" s="54">
        <v>20</v>
      </c>
      <c r="F40" s="55">
        <v>12</v>
      </c>
      <c r="G40" s="55">
        <v>20</v>
      </c>
      <c r="H40" s="55">
        <v>12</v>
      </c>
      <c r="I40" s="55">
        <v>12</v>
      </c>
      <c r="J40" s="55" t="s">
        <v>90</v>
      </c>
      <c r="K40" s="55"/>
      <c r="L40" s="55">
        <v>12</v>
      </c>
      <c r="M40" s="17"/>
    </row>
    <row r="41" spans="1:13" x14ac:dyDescent="0.25">
      <c r="A41" s="29"/>
      <c r="B41" s="16"/>
      <c r="C41" s="16"/>
      <c r="D41" s="16"/>
      <c r="E41" s="56"/>
      <c r="F41" s="55"/>
      <c r="G41" s="55"/>
      <c r="H41" s="55"/>
      <c r="I41" s="55"/>
      <c r="J41" s="55"/>
      <c r="K41" s="55"/>
      <c r="L41" s="55"/>
      <c r="M41" s="17"/>
    </row>
    <row r="42" spans="1:13" x14ac:dyDescent="0.25">
      <c r="A42" s="29" t="s">
        <v>38</v>
      </c>
      <c r="B42" s="8" t="s">
        <v>39</v>
      </c>
      <c r="C42" s="8">
        <v>51.5</v>
      </c>
      <c r="D42" s="9">
        <v>12</v>
      </c>
      <c r="E42" s="57" t="s">
        <v>90</v>
      </c>
      <c r="F42" s="55">
        <v>10</v>
      </c>
      <c r="G42" s="55" t="s">
        <v>90</v>
      </c>
      <c r="H42" s="55" t="s">
        <v>90</v>
      </c>
      <c r="I42" s="55" t="s">
        <v>90</v>
      </c>
      <c r="J42" s="55">
        <v>14</v>
      </c>
      <c r="K42" s="55" t="s">
        <v>90</v>
      </c>
      <c r="L42" s="55">
        <v>10</v>
      </c>
      <c r="M42" s="17" t="s">
        <v>140</v>
      </c>
    </row>
    <row r="43" spans="1:13" x14ac:dyDescent="0.25">
      <c r="A43" s="21"/>
      <c r="B43" s="15"/>
      <c r="C43" s="15"/>
      <c r="D43" s="15"/>
      <c r="E43" s="23"/>
      <c r="F43" s="55"/>
      <c r="G43" s="55"/>
      <c r="H43" s="55"/>
      <c r="I43" s="55"/>
      <c r="J43" s="55"/>
      <c r="K43" s="55"/>
      <c r="L43" s="55"/>
      <c r="M43" s="17"/>
    </row>
    <row r="44" spans="1:13" x14ac:dyDescent="0.25">
      <c r="A44" s="29" t="s">
        <v>60</v>
      </c>
      <c r="B44" s="8" t="s">
        <v>58</v>
      </c>
      <c r="C44" s="8">
        <v>117</v>
      </c>
      <c r="D44" s="9">
        <v>38</v>
      </c>
      <c r="E44" s="13">
        <v>15</v>
      </c>
      <c r="F44" s="55" t="s">
        <v>90</v>
      </c>
      <c r="G44" s="55" t="s">
        <v>90</v>
      </c>
      <c r="H44" s="55" t="s">
        <v>90</v>
      </c>
      <c r="I44" s="55" t="s">
        <v>90</v>
      </c>
      <c r="J44" s="55" t="s">
        <v>90</v>
      </c>
      <c r="K44" s="55" t="s">
        <v>90</v>
      </c>
      <c r="L44" s="55" t="s">
        <v>90</v>
      </c>
      <c r="M44" s="10" t="s">
        <v>141</v>
      </c>
    </row>
    <row r="45" spans="1:13" x14ac:dyDescent="0.25">
      <c r="A45" s="29"/>
      <c r="B45" s="16"/>
      <c r="C45" s="16"/>
      <c r="D45" s="16"/>
      <c r="E45" s="56"/>
      <c r="F45" s="55"/>
      <c r="G45" s="55"/>
      <c r="H45" s="55"/>
      <c r="I45" s="55"/>
      <c r="J45" s="55"/>
      <c r="K45" s="55"/>
      <c r="L45" s="55"/>
      <c r="M45" s="17"/>
    </row>
    <row r="46" spans="1:13" x14ac:dyDescent="0.25">
      <c r="A46" s="29" t="s">
        <v>61</v>
      </c>
      <c r="B46" s="8" t="s">
        <v>64</v>
      </c>
      <c r="C46" s="10">
        <v>31</v>
      </c>
      <c r="D46" s="8">
        <v>7</v>
      </c>
      <c r="E46" s="57" t="s">
        <v>90</v>
      </c>
      <c r="F46" s="55">
        <v>6</v>
      </c>
      <c r="G46" s="55" t="s">
        <v>90</v>
      </c>
      <c r="H46" s="55" t="s">
        <v>90</v>
      </c>
      <c r="I46" s="55" t="s">
        <v>90</v>
      </c>
      <c r="J46" s="55">
        <v>6</v>
      </c>
      <c r="K46" s="55" t="s">
        <v>90</v>
      </c>
      <c r="L46" s="55">
        <v>6</v>
      </c>
      <c r="M46" s="17" t="s">
        <v>140</v>
      </c>
    </row>
    <row r="47" spans="1:13" x14ac:dyDescent="0.25">
      <c r="A47" s="29" t="s">
        <v>86</v>
      </c>
      <c r="B47" s="8" t="s">
        <v>87</v>
      </c>
      <c r="C47" s="17">
        <v>31</v>
      </c>
      <c r="D47" s="16">
        <v>12</v>
      </c>
      <c r="E47" s="56" t="s">
        <v>90</v>
      </c>
      <c r="F47" s="55">
        <v>7</v>
      </c>
      <c r="G47" s="55" t="s">
        <v>90</v>
      </c>
      <c r="H47" s="55" t="s">
        <v>90</v>
      </c>
      <c r="I47" s="55" t="s">
        <v>90</v>
      </c>
      <c r="J47" s="55">
        <v>7</v>
      </c>
      <c r="K47" s="55" t="s">
        <v>90</v>
      </c>
      <c r="L47" s="55">
        <v>7</v>
      </c>
      <c r="M47" s="17" t="s">
        <v>140</v>
      </c>
    </row>
    <row r="48" spans="1:13" x14ac:dyDescent="0.25">
      <c r="A48" s="29" t="s">
        <v>62</v>
      </c>
      <c r="B48" s="8" t="s">
        <v>65</v>
      </c>
      <c r="C48" s="10">
        <v>72</v>
      </c>
      <c r="D48" s="8">
        <v>20</v>
      </c>
      <c r="E48" s="57" t="s">
        <v>90</v>
      </c>
      <c r="F48" s="55">
        <v>10</v>
      </c>
      <c r="G48" s="55" t="s">
        <v>90</v>
      </c>
      <c r="H48" s="55" t="s">
        <v>90</v>
      </c>
      <c r="I48" s="55" t="s">
        <v>90</v>
      </c>
      <c r="J48" s="55">
        <v>12</v>
      </c>
      <c r="K48" s="55" t="s">
        <v>90</v>
      </c>
      <c r="L48" s="55">
        <v>10</v>
      </c>
      <c r="M48" s="17" t="s">
        <v>140</v>
      </c>
    </row>
    <row r="49" spans="1:13" x14ac:dyDescent="0.25">
      <c r="A49" s="29" t="s">
        <v>63</v>
      </c>
      <c r="B49" s="8" t="s">
        <v>66</v>
      </c>
      <c r="C49" s="10">
        <v>90</v>
      </c>
      <c r="D49" s="8">
        <v>40</v>
      </c>
      <c r="E49" s="57" t="s">
        <v>90</v>
      </c>
      <c r="F49" s="55">
        <v>20</v>
      </c>
      <c r="G49" s="55" t="s">
        <v>90</v>
      </c>
      <c r="H49" s="55" t="s">
        <v>90</v>
      </c>
      <c r="I49" s="55" t="s">
        <v>90</v>
      </c>
      <c r="J49" s="55">
        <v>18</v>
      </c>
      <c r="K49" s="55" t="s">
        <v>90</v>
      </c>
      <c r="L49" s="55">
        <v>20</v>
      </c>
      <c r="M49" s="17" t="s">
        <v>140</v>
      </c>
    </row>
    <row r="50" spans="1:13" x14ac:dyDescent="0.25">
      <c r="A50" s="58" t="s">
        <v>121</v>
      </c>
      <c r="B50" s="59" t="s">
        <v>122</v>
      </c>
      <c r="C50" s="60">
        <v>90</v>
      </c>
      <c r="D50" s="59">
        <v>53</v>
      </c>
      <c r="E50" s="57" t="s">
        <v>90</v>
      </c>
      <c r="F50" s="55">
        <v>22</v>
      </c>
      <c r="G50" s="55" t="s">
        <v>90</v>
      </c>
      <c r="H50" s="55" t="s">
        <v>90</v>
      </c>
      <c r="I50" s="55" t="s">
        <v>90</v>
      </c>
      <c r="J50" s="55">
        <v>18</v>
      </c>
      <c r="K50" s="55" t="s">
        <v>90</v>
      </c>
      <c r="L50" s="55">
        <v>22</v>
      </c>
      <c r="M50" s="17" t="s">
        <v>140</v>
      </c>
    </row>
  </sheetData>
  <sheetProtection sheet="1" objects="1" scenarios="1" autoFilter="0"/>
  <mergeCells count="1">
    <mergeCell ref="F1:L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C5-CS Series</vt:lpstr>
      <vt:lpstr>Standard Deviation 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Akis</dc:creator>
  <cp:lastModifiedBy>Athinodoros Klipfel</cp:lastModifiedBy>
  <dcterms:created xsi:type="dcterms:W3CDTF">2017-01-20T14:11:35Z</dcterms:created>
  <dcterms:modified xsi:type="dcterms:W3CDTF">2021-01-11T11:05:46Z</dcterms:modified>
</cp:coreProperties>
</file>